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mdc-berlin.net\fs\PG_Helmholtz_Klimagerechtes_Bauen\05_HKB Projekte und Aktivitäten\06 HKB Leitfäden\HKB Leitfaden 01 - THG Bilanzierung in Forschungszentren\"/>
    </mc:Choice>
  </mc:AlternateContent>
  <xr:revisionPtr revIDLastSave="0" documentId="13_ncr:1_{6FF2F1EB-CA34-42AD-8BC9-2635A852F67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HG Bilanz 20XX" sheetId="1" r:id="rId1"/>
    <sheet name="Graphische Darstellung" sheetId="25" r:id="rId2"/>
    <sheet name="Scope 1 " sheetId="10" r:id="rId3"/>
    <sheet name="Scope 2 Market based" sheetId="27" r:id="rId4"/>
    <sheet name="Scope 2 Location based" sheetId="7" r:id="rId5"/>
    <sheet name="Scope 3.1 Schätzung" sheetId="22" r:id="rId6"/>
    <sheet name="Scope 3.1 konkrete Werte" sheetId="28" r:id="rId7"/>
    <sheet name="Scope 3.2 Schätzungen " sheetId="23" r:id="rId8"/>
    <sheet name="Scope 3.2 konkrete Werte" sheetId="31" r:id="rId9"/>
    <sheet name="Scope 3.3" sheetId="20" r:id="rId10"/>
    <sheet name="Scope 3.4" sheetId="29" r:id="rId11"/>
    <sheet name="Scope 3.5" sheetId="30" r:id="rId12"/>
    <sheet name="Scope 3.6" sheetId="4" r:id="rId13"/>
    <sheet name="Scope 3.7 " sheetId="6" r:id="rId14"/>
    <sheet name="Scope 3.9" sheetId="32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32" l="1"/>
  <c r="B36" i="25"/>
  <c r="B35" i="25"/>
  <c r="B34" i="25"/>
  <c r="D48" i="1"/>
  <c r="D47" i="1"/>
  <c r="D46" i="1"/>
  <c r="B33" i="25"/>
  <c r="D45" i="1"/>
  <c r="D43" i="1"/>
  <c r="B32" i="25"/>
  <c r="D42" i="1"/>
  <c r="D41" i="1"/>
  <c r="B29" i="25"/>
  <c r="B28" i="25"/>
  <c r="B31" i="25"/>
  <c r="B30" i="25"/>
  <c r="D34" i="1"/>
  <c r="D33" i="1"/>
  <c r="D27" i="1"/>
  <c r="D26" i="1"/>
  <c r="G7" i="27"/>
  <c r="G5" i="27"/>
  <c r="G4" i="27"/>
  <c r="B9" i="25" l="1"/>
  <c r="B27" i="25"/>
  <c r="B26" i="25"/>
  <c r="B25" i="25"/>
  <c r="D20" i="1"/>
  <c r="D19" i="1"/>
  <c r="D18" i="1"/>
  <c r="G6" i="20"/>
  <c r="G7" i="20"/>
  <c r="G8" i="20"/>
  <c r="G9" i="20"/>
  <c r="G10" i="20"/>
  <c r="G11" i="20"/>
  <c r="G12" i="20"/>
  <c r="G13" i="20"/>
  <c r="G14" i="20"/>
  <c r="G15" i="20"/>
  <c r="G17" i="20"/>
  <c r="G18" i="20"/>
  <c r="G27" i="6"/>
  <c r="G28" i="6"/>
  <c r="G29" i="6"/>
  <c r="G30" i="6"/>
  <c r="G31" i="6"/>
  <c r="G32" i="6"/>
  <c r="G33" i="6"/>
  <c r="G26" i="6"/>
  <c r="G14" i="29"/>
  <c r="G23" i="30"/>
  <c r="D28" i="1"/>
  <c r="D35" i="1"/>
  <c r="G99" i="28"/>
  <c r="G97" i="28"/>
  <c r="G96" i="28"/>
  <c r="G94" i="28"/>
  <c r="G93" i="28"/>
  <c r="G92" i="28"/>
  <c r="G91" i="28"/>
  <c r="G90" i="28"/>
  <c r="G89" i="28"/>
  <c r="G88" i="28"/>
  <c r="G87" i="28"/>
  <c r="G86" i="28"/>
  <c r="G84" i="28"/>
  <c r="G83" i="28"/>
  <c r="G82" i="28"/>
  <c r="G81" i="28"/>
  <c r="G80" i="28"/>
  <c r="G79" i="28"/>
  <c r="G78" i="28"/>
  <c r="G77" i="28"/>
  <c r="G9" i="28"/>
  <c r="G8" i="28"/>
  <c r="G7" i="28"/>
  <c r="G6" i="28"/>
  <c r="G5" i="28"/>
  <c r="G35" i="6" l="1"/>
  <c r="D50" i="1"/>
  <c r="B38" i="25"/>
  <c r="G5" i="4"/>
  <c r="G6" i="4"/>
  <c r="G7" i="4"/>
  <c r="G8" i="4"/>
  <c r="G4" i="4"/>
  <c r="G11" i="4"/>
  <c r="G12" i="4"/>
  <c r="G13" i="4"/>
  <c r="G10" i="4"/>
  <c r="G12" i="32"/>
  <c r="G14" i="32" s="1"/>
  <c r="G12" i="29"/>
  <c r="G11" i="29"/>
  <c r="G4" i="30"/>
  <c r="G7" i="30"/>
  <c r="G8" i="30"/>
  <c r="G9" i="30"/>
  <c r="G10" i="30"/>
  <c r="G11" i="30"/>
  <c r="G12" i="30"/>
  <c r="G13" i="30"/>
  <c r="G14" i="30"/>
  <c r="G15" i="30"/>
  <c r="G16" i="30"/>
  <c r="G17" i="30"/>
  <c r="G18" i="30"/>
  <c r="G19" i="30"/>
  <c r="G20" i="30"/>
  <c r="G21" i="30"/>
  <c r="G6" i="30"/>
  <c r="G22" i="10"/>
  <c r="G24" i="10"/>
  <c r="G23" i="10"/>
  <c r="G7" i="10"/>
  <c r="G8" i="10"/>
  <c r="G9" i="10"/>
  <c r="G15" i="10"/>
  <c r="G16" i="10"/>
  <c r="G17" i="10"/>
  <c r="G18" i="10"/>
  <c r="G13" i="10"/>
  <c r="G20" i="20"/>
  <c r="G21" i="20"/>
  <c r="D51" i="1" l="1"/>
  <c r="B39" i="25"/>
  <c r="G15" i="4"/>
  <c r="G25" i="10"/>
  <c r="G5" i="20"/>
  <c r="B37" i="25" l="1"/>
  <c r="D49" i="1"/>
  <c r="G23" i="20"/>
  <c r="G13" i="31"/>
  <c r="G12" i="31"/>
  <c r="G11" i="31"/>
  <c r="G14" i="31"/>
  <c r="G16" i="31"/>
  <c r="G15" i="31"/>
  <c r="G6" i="31" l="1"/>
  <c r="G5" i="31"/>
  <c r="G7" i="31" l="1"/>
  <c r="G8" i="31" s="1"/>
  <c r="G44" i="31" l="1"/>
  <c r="G39" i="31"/>
  <c r="G40" i="31"/>
  <c r="G38" i="31"/>
  <c r="G37" i="31"/>
  <c r="G45" i="31"/>
  <c r="G46" i="31"/>
  <c r="G47" i="31"/>
  <c r="G48" i="31"/>
  <c r="G49" i="31"/>
  <c r="G72" i="31"/>
  <c r="G58" i="31"/>
  <c r="G42" i="31"/>
  <c r="G43" i="31"/>
  <c r="G36" i="31"/>
  <c r="G35" i="31"/>
  <c r="G64" i="31"/>
  <c r="G59" i="31"/>
  <c r="G34" i="31"/>
  <c r="G61" i="31"/>
  <c r="G41" i="31"/>
  <c r="G68" i="31"/>
  <c r="G71" i="31"/>
  <c r="G65" i="31"/>
  <c r="G57" i="31"/>
  <c r="G56" i="31"/>
  <c r="G60" i="31"/>
  <c r="G67" i="31"/>
  <c r="G66" i="31"/>
  <c r="G70" i="31"/>
  <c r="G69" i="31"/>
  <c r="G30" i="31"/>
  <c r="G29" i="31"/>
  <c r="G24" i="31"/>
  <c r="G28" i="31"/>
  <c r="G27" i="31"/>
  <c r="G25" i="31"/>
  <c r="G26" i="31"/>
  <c r="G23" i="31"/>
  <c r="G63" i="31"/>
  <c r="G32" i="31"/>
  <c r="G55" i="31"/>
  <c r="G52" i="31"/>
  <c r="G54" i="31"/>
  <c r="G50" i="31"/>
  <c r="G51" i="31"/>
  <c r="G22" i="31"/>
  <c r="G31" i="31"/>
  <c r="G53" i="31"/>
  <c r="G62" i="31"/>
  <c r="G33" i="31"/>
  <c r="G31" i="28"/>
  <c r="G32" i="28"/>
  <c r="G35" i="28"/>
  <c r="G33" i="28"/>
  <c r="G42" i="28"/>
  <c r="G37" i="28"/>
  <c r="G44" i="28"/>
  <c r="G41" i="28"/>
  <c r="G45" i="28"/>
  <c r="G43" i="28"/>
  <c r="G34" i="28"/>
  <c r="G28" i="28"/>
  <c r="G36" i="28"/>
  <c r="G38" i="28"/>
  <c r="G46" i="28"/>
  <c r="G40" i="28"/>
  <c r="G47" i="28"/>
  <c r="G29" i="28"/>
  <c r="G30" i="28"/>
  <c r="G39" i="28"/>
  <c r="G60" i="28"/>
  <c r="G54" i="28"/>
  <c r="G53" i="28"/>
  <c r="G59" i="28"/>
  <c r="G49" i="28"/>
  <c r="G50" i="28"/>
  <c r="G62" i="28"/>
  <c r="G63" i="28"/>
  <c r="G64" i="28"/>
  <c r="G65" i="28"/>
  <c r="G61" i="28"/>
  <c r="G51" i="28"/>
  <c r="G52" i="28"/>
  <c r="G55" i="28"/>
  <c r="G56" i="28"/>
  <c r="G57" i="28"/>
  <c r="G58" i="28"/>
  <c r="G71" i="28"/>
  <c r="G72" i="28"/>
  <c r="G73" i="28"/>
  <c r="G74" i="28"/>
  <c r="G75" i="28"/>
  <c r="G68" i="28"/>
  <c r="G67" i="28"/>
  <c r="G10" i="28"/>
  <c r="G11" i="28"/>
  <c r="G12" i="28"/>
  <c r="G26" i="28"/>
  <c r="G13" i="28"/>
  <c r="G15" i="28"/>
  <c r="G14" i="28"/>
  <c r="G16" i="28"/>
  <c r="G17" i="28"/>
  <c r="G18" i="28"/>
  <c r="G19" i="28"/>
  <c r="G20" i="28"/>
  <c r="G22" i="28"/>
  <c r="G23" i="28"/>
  <c r="G24" i="28"/>
  <c r="G25" i="28"/>
  <c r="G21" i="28"/>
  <c r="G70" i="28"/>
  <c r="G21" i="31"/>
  <c r="G69" i="28"/>
  <c r="G74" i="31" l="1"/>
  <c r="D44" i="1" s="1"/>
  <c r="G101" i="28"/>
  <c r="G5" i="7"/>
  <c r="G4" i="7"/>
  <c r="G7" i="7" l="1"/>
  <c r="G29" i="10"/>
  <c r="G30" i="10"/>
  <c r="G31" i="10"/>
  <c r="G32" i="10" l="1"/>
  <c r="G14" i="10" l="1"/>
  <c r="G6" i="10"/>
  <c r="H44" i="22"/>
  <c r="J44" i="22" s="1"/>
  <c r="H45" i="22"/>
  <c r="J45" i="22" s="1"/>
  <c r="F11" i="23"/>
  <c r="J13" i="23"/>
  <c r="F16" i="23"/>
  <c r="G16" i="23" s="1"/>
  <c r="J16" i="23" s="1"/>
  <c r="F14" i="23"/>
  <c r="G14" i="23" s="1"/>
  <c r="J14" i="23" s="1"/>
  <c r="F13" i="23"/>
  <c r="F10" i="23"/>
  <c r="G10" i="23" s="1"/>
  <c r="J10" i="23" s="1"/>
  <c r="F15" i="23"/>
  <c r="G15" i="23" s="1"/>
  <c r="J15" i="23" s="1"/>
  <c r="F12" i="23"/>
  <c r="G12" i="23" s="1"/>
  <c r="J12" i="23" s="1"/>
  <c r="J11" i="23"/>
  <c r="J13" i="22"/>
  <c r="J22" i="22"/>
  <c r="J24" i="22"/>
  <c r="J27" i="22"/>
  <c r="J28" i="22"/>
  <c r="J30" i="22"/>
  <c r="J32" i="22"/>
  <c r="G13" i="22"/>
  <c r="G41" i="22"/>
  <c r="H41" i="22" s="1"/>
  <c r="J41" i="22" s="1"/>
  <c r="G28" i="22"/>
  <c r="G29" i="22"/>
  <c r="H29" i="22" s="1"/>
  <c r="J29" i="22" s="1"/>
  <c r="G30" i="22"/>
  <c r="G31" i="22"/>
  <c r="H31" i="22" s="1"/>
  <c r="J31" i="22" s="1"/>
  <c r="G32" i="22"/>
  <c r="G27" i="22"/>
  <c r="G22" i="22"/>
  <c r="G16" i="22"/>
  <c r="H16" i="22" s="1"/>
  <c r="J16" i="22" s="1"/>
  <c r="G12" i="22"/>
  <c r="H12" i="22" s="1"/>
  <c r="J12" i="22" s="1"/>
  <c r="G46" i="22"/>
  <c r="H46" i="22" s="1"/>
  <c r="J46" i="22" s="1"/>
  <c r="G47" i="22"/>
  <c r="H47" i="22" s="1"/>
  <c r="J47" i="22" s="1"/>
  <c r="G43" i="22"/>
  <c r="H43" i="22" s="1"/>
  <c r="J43" i="22" s="1"/>
  <c r="G42" i="22"/>
  <c r="H42" i="22" s="1"/>
  <c r="J42" i="22" s="1"/>
  <c r="G39" i="22"/>
  <c r="H39" i="22" s="1"/>
  <c r="J39" i="22" s="1"/>
  <c r="G40" i="22"/>
  <c r="H40" i="22" s="1"/>
  <c r="J40" i="22" s="1"/>
  <c r="G34" i="22"/>
  <c r="H34" i="22" s="1"/>
  <c r="J34" i="22" s="1"/>
  <c r="G35" i="22"/>
  <c r="H35" i="22" s="1"/>
  <c r="J35" i="22" s="1"/>
  <c r="G36" i="22"/>
  <c r="H36" i="22" s="1"/>
  <c r="J36" i="22" s="1"/>
  <c r="G37" i="22"/>
  <c r="H37" i="22" s="1"/>
  <c r="J37" i="22" s="1"/>
  <c r="G38" i="22"/>
  <c r="H38" i="22" s="1"/>
  <c r="J38" i="22" s="1"/>
  <c r="G33" i="22"/>
  <c r="H33" i="22" s="1"/>
  <c r="J33" i="22" s="1"/>
  <c r="G24" i="22"/>
  <c r="G25" i="22"/>
  <c r="H25" i="22" s="1"/>
  <c r="J25" i="22" s="1"/>
  <c r="G26" i="22"/>
  <c r="H26" i="22" s="1"/>
  <c r="J26" i="22" s="1"/>
  <c r="G23" i="22"/>
  <c r="H23" i="22" s="1"/>
  <c r="J23" i="22" s="1"/>
  <c r="G21" i="22"/>
  <c r="H21" i="22" s="1"/>
  <c r="J21" i="22" s="1"/>
  <c r="G20" i="22"/>
  <c r="H20" i="22" s="1"/>
  <c r="J20" i="22" s="1"/>
  <c r="G19" i="22"/>
  <c r="H19" i="22" s="1"/>
  <c r="J19" i="22" s="1"/>
  <c r="G18" i="22"/>
  <c r="H18" i="22" s="1"/>
  <c r="J18" i="22" s="1"/>
  <c r="G17" i="22"/>
  <c r="H17" i="22" s="1"/>
  <c r="J17" i="22" s="1"/>
  <c r="G15" i="22"/>
  <c r="H15" i="22" s="1"/>
  <c r="J15" i="22" s="1"/>
  <c r="G14" i="22"/>
  <c r="H14" i="22" s="1"/>
  <c r="J14" i="22" s="1"/>
  <c r="G11" i="22"/>
  <c r="H11" i="22" s="1"/>
  <c r="J11" i="22" s="1"/>
  <c r="G10" i="22"/>
  <c r="H10" i="22" s="1"/>
  <c r="J10" i="22" s="1"/>
  <c r="G10" i="10" l="1"/>
  <c r="B24" i="25"/>
  <c r="D17" i="1"/>
  <c r="G19" i="10"/>
  <c r="J18" i="23"/>
  <c r="J49" i="22"/>
  <c r="D40" i="1" s="1"/>
  <c r="B5" i="25" l="1"/>
  <c r="D52" i="1"/>
  <c r="B10" i="25"/>
  <c r="B3" i="25"/>
  <c r="D21" i="1"/>
  <c r="B8" i="25" s="1"/>
  <c r="B4" i="25" l="1"/>
  <c r="B11" i="1" l="1"/>
  <c r="B12" i="1" s="1"/>
</calcChain>
</file>

<file path=xl/sharedStrings.xml><?xml version="1.0" encoding="utf-8"?>
<sst xmlns="http://schemas.openxmlformats.org/spreadsheetml/2006/main" count="1631" uniqueCount="627">
  <si>
    <t xml:space="preserve">Einheit </t>
  </si>
  <si>
    <t>Verbrauch</t>
  </si>
  <si>
    <t>EF (Kg/E)</t>
  </si>
  <si>
    <t>kWh</t>
  </si>
  <si>
    <t>Liter</t>
  </si>
  <si>
    <t>Scope 1 - direkte THG-Emissionen</t>
  </si>
  <si>
    <t>Summe Scope 1 (t)</t>
  </si>
  <si>
    <t>THG-Emission gesamt (t):</t>
  </si>
  <si>
    <t>Einkauf</t>
  </si>
  <si>
    <t>Finanzen</t>
  </si>
  <si>
    <t>Umfrage</t>
  </si>
  <si>
    <t>Datenqualität</t>
  </si>
  <si>
    <t>CO2e (t)</t>
  </si>
  <si>
    <t>Tonnen</t>
  </si>
  <si>
    <t>Benzin</t>
  </si>
  <si>
    <t>Diesel</t>
  </si>
  <si>
    <t>Scope 3</t>
  </si>
  <si>
    <t xml:space="preserve"> </t>
  </si>
  <si>
    <t xml:space="preserve">Bilanzierungsansatz: </t>
  </si>
  <si>
    <t>Operative Kontrolle</t>
  </si>
  <si>
    <t xml:space="preserve">Systemgrenzen: </t>
  </si>
  <si>
    <t xml:space="preserve">Scope1 </t>
  </si>
  <si>
    <t>2.2 Fernwärme</t>
  </si>
  <si>
    <t xml:space="preserve">2.1 Strom </t>
  </si>
  <si>
    <t>3.2 Kapitalgüter</t>
  </si>
  <si>
    <t>Scope 2 - indirekte THG-Emissionen (marked based)</t>
  </si>
  <si>
    <t>Scope 3 - indirekte ThG Emisionen</t>
  </si>
  <si>
    <t>Scope 2 - indirekte THG-Emissionen (location based)</t>
  </si>
  <si>
    <t>THG-Emission pro Beschäftigte (t):</t>
  </si>
  <si>
    <t>Summe</t>
  </si>
  <si>
    <t>Bahn</t>
  </si>
  <si>
    <t>Quelle</t>
  </si>
  <si>
    <t>Nettopreis €</t>
  </si>
  <si>
    <t>Basic pharmaceutical products and pharmaceutical preparations</t>
  </si>
  <si>
    <t xml:space="preserve">Rubber and plastic products            </t>
  </si>
  <si>
    <t xml:space="preserve">Other manufactured goods             </t>
  </si>
  <si>
    <t xml:space="preserve">Paper and paper products            </t>
  </si>
  <si>
    <t>Abfallbeauftragte</t>
  </si>
  <si>
    <t>CHEMICALS 1-3</t>
  </si>
  <si>
    <t>BÜROBEDARFE</t>
  </si>
  <si>
    <t>GASE TECH</t>
  </si>
  <si>
    <t>LABORBEDARF</t>
  </si>
  <si>
    <t>GERÄTE</t>
  </si>
  <si>
    <t>GWG, 01</t>
  </si>
  <si>
    <t>KLEIDUNG</t>
  </si>
  <si>
    <t>PUBLIKATIONEN</t>
  </si>
  <si>
    <t>Other manufactured goods</t>
  </si>
  <si>
    <t>FILM + CHEM; RADIOCHEM</t>
  </si>
  <si>
    <t>DV, APPLEMAC; HANDY</t>
  </si>
  <si>
    <t xml:space="preserve">Prepared animal feed </t>
  </si>
  <si>
    <t>TIERHALTUNG</t>
  </si>
  <si>
    <t>Software</t>
  </si>
  <si>
    <t>Dienstfahrzeuge</t>
  </si>
  <si>
    <t>CHEMICALS 1-3 (Sequencing, Zelllinien, Plasmide), TH Maus etc.</t>
  </si>
  <si>
    <t>NEUBAU, UMBAU</t>
  </si>
  <si>
    <t>ELEKTRO, GWG, 01</t>
  </si>
  <si>
    <t>Motorrad</t>
  </si>
  <si>
    <t xml:space="preserve">2.1 Strom Campus Buch </t>
  </si>
  <si>
    <t>PUTZ_DESI, WIRTSCHAFT</t>
  </si>
  <si>
    <t>EF</t>
  </si>
  <si>
    <t>Unit</t>
  </si>
  <si>
    <t>Ink and ink cartridges</t>
  </si>
  <si>
    <t>kg/usd</t>
  </si>
  <si>
    <t>EPA</t>
  </si>
  <si>
    <t>https://www.climatiq.io/data/emission-factor/fa8a2ec4-7386-4343-b773-27d9ce6c4880</t>
  </si>
  <si>
    <t>kg/gbp</t>
  </si>
  <si>
    <t>BEIS</t>
  </si>
  <si>
    <t>https://www.climatiq.io/data/emission-factor/6b6e85f4-869b-4a97-beee-f6f66e537d1f</t>
  </si>
  <si>
    <t>Office supplies (not paper)</t>
  </si>
  <si>
    <t>https://www.climatiq.io/data/emission-factor/f0a79a66-13b0-400b-99bb-8fc6a548fe83</t>
  </si>
  <si>
    <t>Wood and products of wood/cork/straw/plaiting materials</t>
  </si>
  <si>
    <t>kg/eur</t>
  </si>
  <si>
    <t>EXIOBASE</t>
  </si>
  <si>
    <t>https://www.climatiq.io/data/emission-factor/c1681d95-c569-4787-905f-8ede6e2f9118</t>
  </si>
  <si>
    <t>https://www.climatiq.io/data/emission-factor/80acef79-1afc-42a6-a692-f2799f88913b</t>
  </si>
  <si>
    <t>Other basic organic chemicals</t>
  </si>
  <si>
    <t>https://www.climatiq.io/data/emission-factor/1ad0532c-8796-4df1-a378-4c107eb89c04</t>
  </si>
  <si>
    <t>Other basic inorganic chemicals</t>
  </si>
  <si>
    <t>https://www.climatiq.io/data/emission-factor/7a883672-71e8-42a8-8201-e1a06578c2a4</t>
  </si>
  <si>
    <t>Chemicals (not elsewhere specified)</t>
  </si>
  <si>
    <t>https://www.climatiq.io/data/emission-factor/dff0e6cd-dfd0-4033-a3df-d405fa6cd400</t>
  </si>
  <si>
    <t>Electronic equipment repair and maintenance</t>
  </si>
  <si>
    <t>https://www.climatiq.io/data/emission-factor/637f6bc6-17bf-4a76-afd4-2a8aca15cb0a</t>
  </si>
  <si>
    <t>Marketing research and all other miscellaneous professional/scientific and technical services</t>
  </si>
  <si>
    <t>https://www.climatiq.io/data/emission-factor/7f5650f1-8859-4553-88bd-71e28236c40a</t>
  </si>
  <si>
    <t>Education services</t>
  </si>
  <si>
    <t>https://www.climatiq.io/data/emission-factor/fdf1649f-d8e8-4ad1-a943-8177f71f221b</t>
  </si>
  <si>
    <t>Professional fees</t>
  </si>
  <si>
    <t>https://www.climatiq.io/data/emission-factor/c2117089-459a-4232-873b-5b12e2634a1c</t>
  </si>
  <si>
    <t>Compressed Gases</t>
  </si>
  <si>
    <t>https://www.climatiq.io/data/emission-factor/0edd0a92-0974-49a8-a90a-b6477da4801f</t>
  </si>
  <si>
    <t>Clothing</t>
  </si>
  <si>
    <t>https://www.climatiq.io/data/emission-factor/cc8104f4-9e9e-49f3-9713-174b967e03be</t>
  </si>
  <si>
    <t>https://www.climatiq.io/data/emission-factor/f6ee5696-0604-4192-9462-1f74948bfff2</t>
  </si>
  <si>
    <t>Glass and glass products</t>
  </si>
  <si>
    <t>https://www.climatiq.io/data/activity/glass_products-type_glass_and_glass_products</t>
  </si>
  <si>
    <t>https://www.climatiq.io/data/emission-factor/ca10386a-a0a8-4f48-8eac-3e4d86a4356d</t>
  </si>
  <si>
    <t>Books</t>
  </si>
  <si>
    <t>https://www.climatiq.io/data/emission-factor/77987ad6-ecf4-4ab8-8b88-dd040688c9f9</t>
  </si>
  <si>
    <t>Magazines and journals</t>
  </si>
  <si>
    <t>https://www.climatiq.io/data/emission-factor/f34ef191-c008-4cd8-83de-36befe2dc907</t>
  </si>
  <si>
    <t>Books/newspapers/magazines and other print media</t>
  </si>
  <si>
    <t>https://www.climatiq.io/data/emission-factor/f0a26b88-923f-484f-86b7-0b825d4d72f5</t>
  </si>
  <si>
    <t>Printing and recording services</t>
  </si>
  <si>
    <t>https://www.climatiq.io/data/emission-factor/31053558-2b28-475f-927f-4e47384d0fb4</t>
  </si>
  <si>
    <t>Publishing services</t>
  </si>
  <si>
    <t>https://www.climatiq.io/data/emission-factor/d7fa9150-80b0-4a2f-bd30-ce8a531415b8</t>
  </si>
  <si>
    <t>Telephone/internet accounts and services</t>
  </si>
  <si>
    <t>https://www.climatiq.io/data/emission-factor/72d8cae6-886a-4d2b-8f7e-991fbb8c92d5</t>
  </si>
  <si>
    <t>Scientific research and development</t>
  </si>
  <si>
    <t>https://www.climatiq.io/data/emission-factor/db3226ea-7cf2-4af3-8a26-c2616c5ae24c</t>
  </si>
  <si>
    <t>Sanitary paper (tissues/napkins/diapers/etc.)</t>
  </si>
  <si>
    <t>https://www.climatiq.io/data/emission-factor/67a6a76b-ba77-45c4-ac19-4c2d4b7c5003</t>
  </si>
  <si>
    <t>Soap and cleaning compounds</t>
  </si>
  <si>
    <t>https://www.climatiq.io/data/emission-factor/76c8bb36-51eb-4ba0-941f-0ec58fb98133</t>
  </si>
  <si>
    <t>DRUCKERZEUGNISSE</t>
  </si>
  <si>
    <t>https://www.climatiq.io/data/explorer?search=Printing+and+recording+services&amp;data_version=4.4</t>
  </si>
  <si>
    <t>Jahr</t>
  </si>
  <si>
    <t>Computer/electronic and optical products</t>
  </si>
  <si>
    <t>Electrical equipment</t>
  </si>
  <si>
    <t>Home refrigerators and freezers</t>
  </si>
  <si>
    <t>Motor vehicles/trailers and semi-trailers</t>
  </si>
  <si>
    <t>Office furniture and custom architectural woodwork and millwork</t>
  </si>
  <si>
    <t>Residential maintenance and repair</t>
  </si>
  <si>
    <t>Kg/eur</t>
  </si>
  <si>
    <t>https://www.climatiq.io/data/activity/electronics-type_computer_electronic_and_optical_products</t>
  </si>
  <si>
    <t>https://www.climatiq.io/data/emission-factor/7bc103fa-771c-463c-8a89-5f61b7ce1793</t>
  </si>
  <si>
    <t>https://www.climatiq.io/data/emission-factor/28ee7300-c708-4382-af4f-5fa55d2a9147</t>
  </si>
  <si>
    <t>https://www.climatiq.io/data/activity/passenger_vehicle-vehicle_type_motor_vehicles_trailers_and_semi_trailers-fuel_source_na-engine_size_na-vehicle_age_na-vehicle_weight_na</t>
  </si>
  <si>
    <t>https://www.climatiq.io/data/emission-factor/cb755521-d693-433d-8ecb-56d92c61df94</t>
  </si>
  <si>
    <t xml:space="preserve">Climatiq </t>
  </si>
  <si>
    <t>Fabricated metal products/except machinery and equipment</t>
  </si>
  <si>
    <t>https://www.climatiq.io/data/explorer?search=animal+&amp;data_version=4.4</t>
  </si>
  <si>
    <t>https://www.climatiq.io/data/explorer?search=Other+manufactured+goods&amp;data_version=4.4</t>
  </si>
  <si>
    <t>https://www.climatiq.io/data/explorer?search=%22metal_products-type_fabricated_metal_products_except_machinery_equipment%22&amp;data_version=4.4</t>
  </si>
  <si>
    <t>Cutlery and handtools</t>
  </si>
  <si>
    <t>https://www.climatiq.io/data/explorer?search=Cutlery&amp;data_version=4.4</t>
  </si>
  <si>
    <t>Tableware and Utensils</t>
  </si>
  <si>
    <t>Food and beverages services (dine in and takeaway)</t>
  </si>
  <si>
    <t>https://www.climatiq.io/data/explorer?search=Catering&amp;data_version=4.4</t>
  </si>
  <si>
    <t>E DIVERSE, E PIPETTE,  T-WARTUNG LABORG; etc.</t>
  </si>
  <si>
    <t>DIV VERBRAUCHE , T INSTAND, WERKSZEUGE</t>
  </si>
  <si>
    <t xml:space="preserve">SOFTWARE, </t>
  </si>
  <si>
    <t>SOFTWMIET, SOFTWPFLG</t>
  </si>
  <si>
    <t>E DIVERSE, E STERIE, EK WARTUNG, TH INSTAND, WERKSTOFFE</t>
  </si>
  <si>
    <t>D DIENSTL, E DINSTL, E ANALYSE, UMBAU, NEUBAU</t>
  </si>
  <si>
    <t>Batteries (Alkaline)</t>
  </si>
  <si>
    <t>Batteries (Li-Ionen)</t>
  </si>
  <si>
    <t>https://www.climatiq.io/data/emission-factor/5e683fa3-e299-47e1-a2c3-137d68c268d7</t>
  </si>
  <si>
    <t>Nettopreis in USD/GBP (2018/2019)</t>
  </si>
  <si>
    <t>Wasser</t>
  </si>
  <si>
    <t>NEUBAU/UMBAU</t>
  </si>
  <si>
    <t>Buildings and building construction works</t>
  </si>
  <si>
    <t>https://www.climatiq.io/data/emission-factor/5813d832-7910-4735-89d1-5b3c237b3afd</t>
  </si>
  <si>
    <t>Inflations-bereinigt (2022=&gt; 2018/19)</t>
  </si>
  <si>
    <t>Nettopreis in USD/GBP (2018/19)</t>
  </si>
  <si>
    <t>https://www.climatiq.io/data/emission-factor/eda103ad-fac4-4ce4-b567-9f343cc06b00</t>
  </si>
  <si>
    <t>Medical/precision and optical instruments/watches and clocks</t>
  </si>
  <si>
    <t>https://www.climatiq.io/data/emission-factor/68056e36-3605-46de-8bac-eeb8761ffe97</t>
  </si>
  <si>
    <t>https://www.climatiq.io/data/emission-factor/2e22598f-5afd-4a8e-af24-43db8a51ec30</t>
  </si>
  <si>
    <t>Campus XY</t>
  </si>
  <si>
    <t>Verteilung der THG Emissionen auf Scopes</t>
  </si>
  <si>
    <t>Verteilung der THG Emissionen auf Quellen</t>
  </si>
  <si>
    <t>Datenbereitstellung</t>
  </si>
  <si>
    <t xml:space="preserve">CO2e (t) </t>
  </si>
  <si>
    <t xml:space="preserve">Summe Scope 2 </t>
  </si>
  <si>
    <t>Emissionsquelle</t>
  </si>
  <si>
    <t xml:space="preserve">Summe Scope 3 </t>
  </si>
  <si>
    <t>Quelle für EF</t>
  </si>
  <si>
    <t>Link</t>
  </si>
  <si>
    <t>BAFA Informationsblatt CO2 Faktoren</t>
  </si>
  <si>
    <t>https://www.bafa.de/SharedDocs/Downloads/DE/Energie/eew_infoblatt_co2_faktoren_2024.html</t>
  </si>
  <si>
    <t xml:space="preserve">1.1 Brennstoffe in stationären Anlagen </t>
  </si>
  <si>
    <t>Flüssigas</t>
  </si>
  <si>
    <t xml:space="preserve">Erdgas </t>
  </si>
  <si>
    <t>Heizöl leicht /Diesel</t>
  </si>
  <si>
    <t>Heizöl schwer</t>
  </si>
  <si>
    <t>1.2 Kraftstoffe</t>
  </si>
  <si>
    <t>1.2 Kraftstoffverbrauch</t>
  </si>
  <si>
    <t>1.3 Prozessemissionen</t>
  </si>
  <si>
    <t>1.4 Diffuse Emissionen</t>
  </si>
  <si>
    <t>https://de.statista.com/statistik/daten/studie/1421117/umfrage/emissionen-strom-deutschland-und-frankreich/</t>
  </si>
  <si>
    <t xml:space="preserve">Strommix Deutschland 2023 </t>
  </si>
  <si>
    <t>Summe 1.1</t>
  </si>
  <si>
    <t>Summe 1.2</t>
  </si>
  <si>
    <t>1.3 Prozessemmissionen</t>
  </si>
  <si>
    <t>R134A</t>
  </si>
  <si>
    <t>R404A</t>
  </si>
  <si>
    <t>R410A</t>
  </si>
  <si>
    <t>Kältemittel</t>
  </si>
  <si>
    <t>https://www.umweltbundesamt.de/sites/default/files/medien/461/publikationen/4306.pdf</t>
  </si>
  <si>
    <t>Umweltbundesamt: Monitoring für den CO 2-Ausstoß in der Logistikkette</t>
  </si>
  <si>
    <t>Summe 1.4</t>
  </si>
  <si>
    <t>https://bmdv.bund.de/SharedDocs/DE/Anlage/G/energieverbrauch-treibhausgasemission-oepnv.pdf?__blob=publicationFile</t>
  </si>
  <si>
    <t>Benzin E10</t>
  </si>
  <si>
    <t xml:space="preserve">Autogas LPG </t>
  </si>
  <si>
    <t xml:space="preserve">Diesel D7 </t>
  </si>
  <si>
    <t>BMVI: Berechnung des Energieverbrauchs und der Treibhausgasemissionen des ÖPNV</t>
  </si>
  <si>
    <t xml:space="preserve">Scope 1 </t>
  </si>
  <si>
    <t>file:///C:/Users/mhinz/Downloads/eew_infoblatt_co2_faktoren_2023-1.pdf</t>
  </si>
  <si>
    <t xml:space="preserve">2.2 Fernwärme </t>
  </si>
  <si>
    <t>Scope 2 location based</t>
  </si>
  <si>
    <t>Summe Scope 2 location based</t>
  </si>
  <si>
    <t>Summe Scope 2 marked based</t>
  </si>
  <si>
    <t>https://www.lanuv.nrw.de/neu-klima/klimaschutz-in-nrw/emissionsfaktoren</t>
  </si>
  <si>
    <t>Fernwärmemix Deutschland 2019</t>
  </si>
  <si>
    <t>Logistik</t>
  </si>
  <si>
    <t>TFM</t>
  </si>
  <si>
    <t>Campusmanagement</t>
  </si>
  <si>
    <t xml:space="preserve">  </t>
  </si>
  <si>
    <t>Benzin E5</t>
  </si>
  <si>
    <t>Inflationsbereinigt (2022 =&gt; 2018/19)</t>
  </si>
  <si>
    <t>Wasserverbrauch</t>
  </si>
  <si>
    <t>Abwasser</t>
  </si>
  <si>
    <t>https://www.probas.umweltbundesamt.de/php/index.php</t>
  </si>
  <si>
    <t>Papier-PappeKraftpapier gebleicht</t>
  </si>
  <si>
    <t>1000 Stück</t>
  </si>
  <si>
    <t>Stück</t>
  </si>
  <si>
    <t xml:space="preserve">https://www.umweltbundesamt.de/umwelttipps-fuer-den-alltag/elektrogeraete/computer-pc-laptop#hintergrund </t>
  </si>
  <si>
    <t xml:space="preserve">https://www.probas.umweltbundesamt.de/php/prozessdetails.php?id={DE756C6C-F538-4456-B0E9-3EDAA7415F64} </t>
  </si>
  <si>
    <t>Umweltbundesamt</t>
  </si>
  <si>
    <t>Umweltbundesamt: ProBas Prozessorientierte Basisdaten für Umweltmanagementsysteme</t>
  </si>
  <si>
    <t>Papier-PappeKraftpapier_gebleicht</t>
  </si>
  <si>
    <t>Papier-PappeKraftpapier_ungebleicht</t>
  </si>
  <si>
    <t>Papier-PappeSulfatzellstoff ECF gebleicht</t>
  </si>
  <si>
    <t>Papier-PappeSulfatzellstoff TCF gebleicht</t>
  </si>
  <si>
    <t>Papier-PappeSulfatzellstoff ungebleicht</t>
  </si>
  <si>
    <t>Zeitungsdruckpapier - kg/t</t>
  </si>
  <si>
    <t>Papier-PappeAltpapier-EU-mix-2000</t>
  </si>
  <si>
    <t xml:space="preserve">Altpapierstoff </t>
  </si>
  <si>
    <t>Chem-OrgHDPE-DE-2020</t>
  </si>
  <si>
    <t>Chem-OrgHDPE-EU-2010</t>
  </si>
  <si>
    <t>ldpe film</t>
  </si>
  <si>
    <t>Chem-OrgLDPE-DE-2020</t>
  </si>
  <si>
    <t>Chem-OrgPP-DE-2020</t>
  </si>
  <si>
    <t>Chem-OrgPET-DE-2000</t>
  </si>
  <si>
    <t>Kunststoffe: Durchschnittliche Kunststoffe</t>
  </si>
  <si>
    <t>Kunststoffe: Durchschnittliche Kunststofffolie</t>
  </si>
  <si>
    <t>Kunststoffe: durchschnittlicher Kunststoff starr</t>
  </si>
  <si>
    <t>Kunststoffe: HDPE (einschl. Formgebung)</t>
  </si>
  <si>
    <t>Kunststoffe: LDPE und LLDPE (einschl. Formgebung)</t>
  </si>
  <si>
    <t>Kunststoffe: PET (inkl. Formgebung)</t>
  </si>
  <si>
    <t>Kunststoffe: PP (inkl. Formgebung)</t>
  </si>
  <si>
    <t>Kunststoffe: PS (inkl. Formgebung)</t>
  </si>
  <si>
    <t>Kunststoffe: PVC (inkl. Formgebung)</t>
  </si>
  <si>
    <t>https://www.probas.umweltbundesamt.de/php/prozessdetails.php?id={3EEFDE8A-43DC-4F15-B5CD-0D7B35392474}</t>
  </si>
  <si>
    <t>https://www.probas.umweltbundesamt.de/php/prozessdetails.php?id={9A3711B5-6332-4885-8873-7E92D87B7BE8}</t>
  </si>
  <si>
    <t>https://www.probas.umweltbundesamt.de/php/prozessdetails.php?id={48CFC911-59BE-4B9A-B1B0-41FE2AA152A8}</t>
  </si>
  <si>
    <t>https://www.probas.umweltbundesamt.de/php/prozessdetails.php?id={109B44FC-3E16-4528-82FF-641E040D47DB}</t>
  </si>
  <si>
    <t>https://www.probas.umweltbundesamt.de/php/prozessdetails.php?id={0E0B299C-9043-11D3-B2C8-0080C8941B49}</t>
  </si>
  <si>
    <t xml:space="preserve">https://www.probas.umweltbundesamt.de/php/prozessdetails.php?id={4C359526-505E-485B-8C0A-983D8DFC49E3} </t>
  </si>
  <si>
    <t xml:space="preserve">https://www.probas.umweltbundesamt.de/php/prozessdetails.php?id={9D157A37-E96A-4417-A0F2-A253E97D2F52} </t>
  </si>
  <si>
    <t xml:space="preserve">https://www.probas.umweltbundesamt.de/php/prozessdetails.php?id={52BD7B05-1AC9-4F2C-B990-1D421E32350A} </t>
  </si>
  <si>
    <t xml:space="preserve">https://www.probas.umweltbundesamt.de/php/prozessdetails.php?id={FCCF131D-46A6-4432-9A09-46299FFD89DA} </t>
  </si>
  <si>
    <t xml:space="preserve">https://www.probas.umweltbundesamt.de/php/prozessdetails.php?id={0E0B2AAC-9043-11D3-B2C8-0080C8941B49} </t>
  </si>
  <si>
    <t xml:space="preserve">https://www.probas.umweltbundesamt.de/php/prozessdetails.php?id={7F4C339E-3ACD-4BC6-9744-0CF3AE65DF13} </t>
  </si>
  <si>
    <t xml:space="preserve">https://www.probas.umweltbundesamt.de/php/prozessdetails.php?id={17EE0594-3CF6-4901-8690-6019418504BE} </t>
  </si>
  <si>
    <t>Scope 3.2 Kapitalgüter (Geräte und Bau) =&gt; Schätzung mittels Kosten</t>
  </si>
  <si>
    <t>Papier</t>
  </si>
  <si>
    <t>Kunststoffe</t>
  </si>
  <si>
    <t>k.A.</t>
  </si>
  <si>
    <t>kg HDPE - Granulat</t>
  </si>
  <si>
    <t xml:space="preserve">kg LDPE film </t>
  </si>
  <si>
    <t>kg LDPE granulat</t>
  </si>
  <si>
    <t>Kunststoffe: PE (inkl. Formgebung)</t>
  </si>
  <si>
    <t>DEFRA 2022</t>
  </si>
  <si>
    <t>https://www.gov.uk/government/publications/greenhouse-gas-reporting-conversion-factors-2022</t>
  </si>
  <si>
    <t>https://www.gov.uk/government/publications/greenhouse-gas-reporting-conversion-factors-2023</t>
  </si>
  <si>
    <t>https://www.gov.uk/government/publications/greenhouse-gas-reporting-conversion-factors-2024</t>
  </si>
  <si>
    <t>https://www.gov.uk/government/publications/greenhouse-gas-reporting-conversion-factors-2025</t>
  </si>
  <si>
    <t>https://www.gov.uk/government/publications/greenhouse-gas-reporting-conversion-factors-2026</t>
  </si>
  <si>
    <t>https://www.gov.uk/government/publications/greenhouse-gas-reporting-conversion-factors-2027</t>
  </si>
  <si>
    <t>https://www.gov.uk/government/publications/greenhouse-gas-reporting-conversion-factors-2028</t>
  </si>
  <si>
    <t>https://www.gov.uk/government/publications/greenhouse-gas-reporting-conversion-factors-2029</t>
  </si>
  <si>
    <t>https://www.gov.uk/government/publications/greenhouse-gas-reporting-conversion-factors-2030</t>
  </si>
  <si>
    <t>Metall</t>
  </si>
  <si>
    <t>MetallKupfer-DE-sekundär-2020</t>
  </si>
  <si>
    <t>Kupfer</t>
  </si>
  <si>
    <t>MetallAluminium-DE-2020</t>
  </si>
  <si>
    <t>Chrom</t>
  </si>
  <si>
    <t>Silber</t>
  </si>
  <si>
    <t>Stahl</t>
  </si>
  <si>
    <t>MetallStahl-mix-DE-2020</t>
  </si>
  <si>
    <t>Edelstahlblech</t>
  </si>
  <si>
    <t>Metall: Aluminiumdosen und -folien (ohne Formgebung)</t>
  </si>
  <si>
    <t>Metall: gemischte Dosen</t>
  </si>
  <si>
    <t>Metall: Metallschrott</t>
  </si>
  <si>
    <t>Metall: Stahldosen</t>
  </si>
  <si>
    <t>Kilogramm</t>
  </si>
  <si>
    <t>Tonnnen</t>
  </si>
  <si>
    <t>ProBas - Prozessdetails: MetallKupfer-DE-sekundär-2020 (umweltbundesamt.de)</t>
  </si>
  <si>
    <t>https://www.probas.umweltbundesamt.de/php/prozessdetails.php?id={86ED7557-CF47-4C5F-9964-66659832A6EB}</t>
  </si>
  <si>
    <t>ProBas - Prozessdetails: MetallAluminium-DE-2020 (umweltbundesamt.de)</t>
  </si>
  <si>
    <t>ProBas - Prozessdetails: Chrom (umweltbundesamt.de)</t>
  </si>
  <si>
    <t>ProBas - Prozessdetails: Silber (umweltbundesamt.de)</t>
  </si>
  <si>
    <t>ProBas - Volltextsuche nach "Stahl" (umweltbundesamt.de)</t>
  </si>
  <si>
    <t>ProBas - Prozessdetails: Edelstahlblech (umweltbundesamt.de)</t>
  </si>
  <si>
    <t>Stoffe für Kleidung</t>
  </si>
  <si>
    <t>Polyester</t>
  </si>
  <si>
    <t>Polyester - production phase</t>
  </si>
  <si>
    <t>Baumwolle - production phase</t>
  </si>
  <si>
    <t>Baumwoll-Äquivalent-(T-Shirt)-DE-mix-2000-kg/kg</t>
  </si>
  <si>
    <t>nylon 66-kg/kg</t>
  </si>
  <si>
    <t>nylon 6-kg/kg</t>
  </si>
  <si>
    <t>T-shirt</t>
  </si>
  <si>
    <t>Lebensmittel</t>
  </si>
  <si>
    <t>Mensa</t>
  </si>
  <si>
    <t>ProBas - Prozessdetails: NG-HandelEU-Gemüse-frisch-2020 (umweltbundesamt.de)</t>
  </si>
  <si>
    <t>ProBas - Prozessdetails: NG-HandelEU-Gemüse-tiefgekühlt-2020 (umweltbundesamt.de)</t>
  </si>
  <si>
    <t>ProBas - Prozessdetails: NG-HandelEU-Reis-importiert-2020 (umweltbundesamt.de)</t>
  </si>
  <si>
    <t>ProBas - Prozessdetails: NG-HandelEU-Kartoffeln-frisch-2020 (umweltbundesamt.de)</t>
  </si>
  <si>
    <t>https://www.probas.umweltbundesamt.de/php/prozessdetails.php?id={4EC8DBDC-7B08-4B57-B44B-DAF263FA7F43}</t>
  </si>
  <si>
    <t>ProBas - Prozessdetails: NG-HerstellungEU-Fisch-Fang-Meer-EU-2020 (umweltbundesamt.de)</t>
  </si>
  <si>
    <t>ProBas - Prozessdetails: NG-SchlachtereiEU-Rind-2020 (umweltbundesamt.de)</t>
  </si>
  <si>
    <t>ProBas - Prozessdetails: NG-KühllagerEU-Masthähnchen-frisch-2020 (umweltbundesamt.de)</t>
  </si>
  <si>
    <t>ProBas - Prozessdetails: NG-SchlachtereiEU-Schwein-2020 (umweltbundesamt.de)</t>
  </si>
  <si>
    <t>ProBas - Prozessdetails: NG-MolkereiEU-Milch-2020 (umweltbundesamt.de)</t>
  </si>
  <si>
    <t>https://www.probas.umweltbundesamt.de/php/prozessdetails.php?id={FC6AB09D-CBBC-47E3-8591-D98AA69B6C70}</t>
  </si>
  <si>
    <t>https://www.probas.umweltbundesamt.de/php/prozessdetails.php?id={4CB3BC48-761B-4754-95E8-07EBAC07B0F8}</t>
  </si>
  <si>
    <t>ProBas - Prozessdetails: NG-HerstellungEU-Obst-Konserven-2020 (umweltbundesamt.de)</t>
  </si>
  <si>
    <t>ProBas - Prozessdetails: Xtra-TrinkwasserDE-2000 (umweltbundesamt.de)</t>
  </si>
  <si>
    <t>ProBas - Prozessdetails: NG-MolkereiEU-Käse-2020 (umweltbundesamt.de)</t>
  </si>
  <si>
    <t>ProBas - Prozessdetails: NG-KühllagerEU-Wurst-2020 (umweltbundesamt.de)</t>
  </si>
  <si>
    <t>ProBas - Prozessdetails: NG-HandelEU-Butter-2020 (umweltbundesamt.de)</t>
  </si>
  <si>
    <t>ProBas - Prozessdetails: NG-HandelEU-Eier-2020 (umweltbundesamt.de)</t>
  </si>
  <si>
    <t>HandelEU-Gemüse-frisch</t>
  </si>
  <si>
    <t>HandelEU-Gemüse-tiefgekühlt</t>
  </si>
  <si>
    <t>HandelEU-Reis-importiert</t>
  </si>
  <si>
    <t>HandelEU-Kartoffeln-frisch</t>
  </si>
  <si>
    <t>MahlenWeizen</t>
  </si>
  <si>
    <t>HerstellungEU-Fisch-Fang-Meer</t>
  </si>
  <si>
    <t>SchlachtereiEU-Rind</t>
  </si>
  <si>
    <t>KühllagerEU-Masthähnchen-frisch</t>
  </si>
  <si>
    <t>SchlachtereiEU-Schwein</t>
  </si>
  <si>
    <t>MolkereiEU-Milch</t>
  </si>
  <si>
    <t>HandelEU-Obst-frisch</t>
  </si>
  <si>
    <t>BäckereiBrot-industriell</t>
  </si>
  <si>
    <t>HandelEU-Weizen</t>
  </si>
  <si>
    <t>HerstellungEU-Obst-Konserven</t>
  </si>
  <si>
    <t>Käse</t>
  </si>
  <si>
    <t>Wurst</t>
  </si>
  <si>
    <t>Butter</t>
  </si>
  <si>
    <t>Eier</t>
  </si>
  <si>
    <t>Kaffee</t>
  </si>
  <si>
    <t>Technische Gase</t>
  </si>
  <si>
    <t>Propan</t>
  </si>
  <si>
    <t xml:space="preserve">Stickstoff N2 flüssig </t>
  </si>
  <si>
    <t>Stickstoff N2 gasförmig</t>
  </si>
  <si>
    <t>Argon gasförmig</t>
  </si>
  <si>
    <t>Wasserstoff H2</t>
  </si>
  <si>
    <t>Sauerstoff O2 gasförmig</t>
  </si>
  <si>
    <t xml:space="preserve">Sauerstoff O2 flüssig </t>
  </si>
  <si>
    <t>Ammoniak</t>
  </si>
  <si>
    <t>Chemikalien</t>
  </si>
  <si>
    <t>Formaldehyd</t>
  </si>
  <si>
    <t>Methanol</t>
  </si>
  <si>
    <t>Ethanol</t>
  </si>
  <si>
    <t>Bezugsjahr</t>
  </si>
  <si>
    <t>Wasserstoffperoxid</t>
  </si>
  <si>
    <t>https://www.probas.umweltbundesamt.de/php/prozessdetails.php?id=%7B0E0B2E00-9043-11D3-B2C8-0080C8941B49%7D</t>
  </si>
  <si>
    <t xml:space="preserve">Umweltbundesamt ProBas - Prozessdetails: Chem-OrgR290 (Propan)-DE-2000 </t>
  </si>
  <si>
    <t xml:space="preserve">Umweltbundesamt ProBas - Prozessdetails: Xtra-generischN2 (gasförmig) </t>
  </si>
  <si>
    <t>https://www.probas.umweltbundesamt.de/php/prozessdetails.php?id=%7B07D594A0-3BD2-444C-BF10-6D247E624169%7D</t>
  </si>
  <si>
    <t>https://www.probas.umweltbundesamt.de/php/prozessdetails.php?id={0E0B2731-9043-11D3-B2C8-0080C8941B49}</t>
  </si>
  <si>
    <t>https://www.probas.umweltbundesamt.de/php/prozessdetails.php?id={0BF2726C-C912-47F7-AC34-DA20BFE0E243}</t>
  </si>
  <si>
    <t>https://www.probas.umweltbundesamt.de/php/prozessdetails.php?id=%7B0E0B2E03-9043-11D3-B2C8-0080C8941B49%7D</t>
  </si>
  <si>
    <t>ProBas - Prozessdetails: Xtra-generischO2 (flüssig) (umweltbundesamt.de)</t>
  </si>
  <si>
    <t>ProBas - Prozessdetails: Chem-AnorgAmmoniak-DE-2020 (umweltbundesamt.de)</t>
  </si>
  <si>
    <t xml:space="preserve">IT </t>
  </si>
  <si>
    <t>Dell Optiplex 7080 Small Form Factor</t>
  </si>
  <si>
    <t>Ipad pro 12.9</t>
  </si>
  <si>
    <t>Notebook, Dell 15" Latitude 5511</t>
  </si>
  <si>
    <t>Dell U2719D Monitor</t>
  </si>
  <si>
    <t>Laptops allgemein</t>
  </si>
  <si>
    <t>K.A.</t>
  </si>
  <si>
    <t>Dell Product Carbon Footprint</t>
  </si>
  <si>
    <t>Apple Product Carbon Footprint</t>
  </si>
  <si>
    <t>FUJITSU Display B24-9 TS</t>
  </si>
  <si>
    <t>Elite Book 850 G6</t>
  </si>
  <si>
    <t>EliteBook 840 G6</t>
  </si>
  <si>
    <t>Elite Book 850 G5</t>
  </si>
  <si>
    <t>Elite Book 840 G5</t>
  </si>
  <si>
    <t>HP EliteDesk 800 G4</t>
  </si>
  <si>
    <t>HP EliteDesk 800 G5</t>
  </si>
  <si>
    <t>HP ProDesk 600 G4</t>
  </si>
  <si>
    <t>HP ProDesk 600 G5</t>
  </si>
  <si>
    <t>HP t530 Thin Client</t>
  </si>
  <si>
    <t>Tastatur</t>
  </si>
  <si>
    <t>Maus</t>
  </si>
  <si>
    <t>Festplatte HDD</t>
  </si>
  <si>
    <t>Festplatte SSD</t>
  </si>
  <si>
    <t>DVD-Laufwerk</t>
  </si>
  <si>
    <t>Dockingstation</t>
  </si>
  <si>
    <t>RAM</t>
  </si>
  <si>
    <t>Monitor</t>
  </si>
  <si>
    <t>Desktop PC (mit HDD)</t>
  </si>
  <si>
    <t>Notebook (mit SSD)</t>
  </si>
  <si>
    <t>Fersehgeräte</t>
  </si>
  <si>
    <t>Smartphones</t>
  </si>
  <si>
    <t>Tablet Computer</t>
  </si>
  <si>
    <t>Router</t>
  </si>
  <si>
    <t>Laserdrucker Lexmark MS321dn (A4, S/W)</t>
  </si>
  <si>
    <t>Laserdrucker Lexmark CS521dn (A4, Farbe)</t>
  </si>
  <si>
    <t>Multifunktion Drucker</t>
  </si>
  <si>
    <t>smart Board 86</t>
  </si>
  <si>
    <t>smart Board 75</t>
  </si>
  <si>
    <t>Tablet</t>
  </si>
  <si>
    <t>Switch</t>
  </si>
  <si>
    <t>Dell OptiPlex 7070 Micro Form Factor</t>
  </si>
  <si>
    <t>Dell OptiPlex 7060 Micro Form Factor</t>
  </si>
  <si>
    <t>Dell Latitude 5491</t>
  </si>
  <si>
    <t>Dell Latitude 7490</t>
  </si>
  <si>
    <t>Dell Latitude 7290</t>
  </si>
  <si>
    <t>Dell Latitude 5590</t>
  </si>
  <si>
    <t>Dell Latitude 7200 2-in-1</t>
  </si>
  <si>
    <t>Dell Latitude 5300 2-in-1</t>
  </si>
  <si>
    <t>PowerEdge R740</t>
  </si>
  <si>
    <t>Dell U2422HE Monitor</t>
  </si>
  <si>
    <t>iPhone XR</t>
  </si>
  <si>
    <t>iPad Pro (12.9-inch) - 512 GB</t>
  </si>
  <si>
    <t>iPhone 11 - 256 GB</t>
  </si>
  <si>
    <t>iPad Air (4th generation) - 256 GB</t>
  </si>
  <si>
    <t>iPad Pro (10.5-inch)</t>
  </si>
  <si>
    <t>27-inch iMac with Retina 5K display</t>
  </si>
  <si>
    <t>Fujitsu Product Carbon Footprint (PCF)</t>
  </si>
  <si>
    <t>HP Product Carbon Footprint</t>
  </si>
  <si>
    <t>Environmmental Product Declaration</t>
  </si>
  <si>
    <t>ecoprofile Microsoft</t>
  </si>
  <si>
    <t>PAS_2050_Carbon_Footprint_emissions_DGS_1008D</t>
  </si>
  <si>
    <t>Dell webseite</t>
  </si>
  <si>
    <t>https://corporate.delltechnologies.com/de-de/social-impact/advancing-sustainability/sustainable-products-and-services/product-carbon-footprints.htm#tab0=4</t>
  </si>
  <si>
    <t>https://corporate.delltechnologies.com/de-de/social-impact/advancing-sustainability/sustainable-products-and-services/product-carbon-footprints.htm#tab0=5</t>
  </si>
  <si>
    <t>https://corporate.delltechnologies.com/de-de/social-impact/advancing-sustainability/sustainable-products-and-services/product-carbon-footprints.htm#tab0=6</t>
  </si>
  <si>
    <t>https://corporate.delltechnologies.com/de-de/social-impact/advancing-sustainability/sustainable-products-and-services/product-carbon-footprints.htm#tab0=7</t>
  </si>
  <si>
    <t>https://corporate.delltechnologies.com/de-de/social-impact/advancing-sustainability/sustainable-products-and-services/product-carbon-footprints.htm#tab0=8</t>
  </si>
  <si>
    <t>https://corporate.delltechnologies.com/de-de/social-impact/advancing-sustainability/sustainable-products-and-services/product-carbon-footprints.htm#tab0=9</t>
  </si>
  <si>
    <t>https://corporate.delltechnologies.com/de-de/social-impact/advancing-sustainability/sustainable-products-and-services/product-carbon-footprints.htm#tab0=10</t>
  </si>
  <si>
    <t>https://corporate.delltechnologies.com/de-de/social-impact/advancing-sustainability/sustainable-products-and-services/product-carbon-footprints.htm#tab0=11</t>
  </si>
  <si>
    <t>https://corporate.delltechnologies.com/de-de/social-impact/advancing-sustainability/sustainable-products-and-services/product-carbon-footprints.htm#tab0=12</t>
  </si>
  <si>
    <t>https://corporate.delltechnologies.com/de-de/social-impact/advancing-sustainability/sustainable-products-and-services/product-carbon-footprints.htm#tab0=13</t>
  </si>
  <si>
    <t>https://www.apple.com/de/environment/?afid=p239%7C230135&amp;cid=aos-de-aff-ir</t>
  </si>
  <si>
    <t>https://www.umweltbundesamt.de/publikationen/oekologische-oekonomische-aspekte-beim-vergleich</t>
  </si>
  <si>
    <t>Toner</t>
  </si>
  <si>
    <t>https://silo.tips/download/the-carbon-footprint-of-remanufactured-versus-new-mono-toner-printer-cartridges</t>
  </si>
  <si>
    <t>Silo Inc.</t>
  </si>
  <si>
    <t>Beton</t>
  </si>
  <si>
    <t>Bautätigkeiten</t>
  </si>
  <si>
    <t>Bauabteilung</t>
  </si>
  <si>
    <t>https://www.probas.umweltbundesamt.de/php/prozessdetails.php?id={E608C47E-D3ED-4B69-AD43-9D90E9A76CDA}</t>
  </si>
  <si>
    <t>Umweltbundesamt ProBas Steine-ErdenBeton-DE-2020</t>
  </si>
  <si>
    <t>ProBas MetallStahl-Oxygen-DE-2020</t>
  </si>
  <si>
    <t>https://doi.org/10.1016/j.buildenv.2009.09.014</t>
  </si>
  <si>
    <t xml:space="preserve">sonstige Baustoffe </t>
  </si>
  <si>
    <t>Bauarbeiten</t>
  </si>
  <si>
    <t>Yan et al. 2010: Die Herstellung der Baumaterialien verursacht 85% der THG Emissionen;  Beton und Stahl in RC-Buildings: 95 -98 %.</t>
  </si>
  <si>
    <t>5 % der Bau-materialien</t>
  </si>
  <si>
    <t>15 % der Gesamt-maßnahme</t>
  </si>
  <si>
    <t>Gips</t>
  </si>
  <si>
    <t>Epoxidharz</t>
  </si>
  <si>
    <t>Keramik</t>
  </si>
  <si>
    <t>Glas</t>
  </si>
  <si>
    <t>Silizium</t>
  </si>
  <si>
    <t>Polystyrol</t>
  </si>
  <si>
    <t>Sonstige Baumaterialien</t>
  </si>
  <si>
    <t xml:space="preserve">ProBas - Prozessdetails: Steine-ErdenBeton-DE-2020 </t>
  </si>
  <si>
    <t xml:space="preserve">ProBas - Prozessdetails: Xtra-AbbauGipsrohstein-DE-2010 </t>
  </si>
  <si>
    <t xml:space="preserve">ProBas - Prozessdetails: Epoxidharz </t>
  </si>
  <si>
    <t xml:space="preserve">ProBas - Prozessdetails: Steine-ErdenRefraktär-Keramik-DE-2000 </t>
  </si>
  <si>
    <t xml:space="preserve">ProBas - Prozessdetails: Steine-ErdenGlas-flach-DE-2020 </t>
  </si>
  <si>
    <t xml:space="preserve">ProBas - Prozessdetails: FabrikSilizium-Wafer-multi-DE-2020 </t>
  </si>
  <si>
    <t>https://data.probas.umweltbundesamt.de/index.xhtml?stock=PUBLIC</t>
  </si>
  <si>
    <t>https://www.oekobaudat.de/no_cache/en/database/search.html</t>
  </si>
  <si>
    <t>wird extrapoliert</t>
  </si>
  <si>
    <t>https://www.nachhaltigehochschule.de/arbeitsgruppen/ag-thg-bilanzierung/</t>
  </si>
  <si>
    <t>Strom aus Kernkraft</t>
  </si>
  <si>
    <t>Strom aus Kohle</t>
  </si>
  <si>
    <t>Strom aus Erdgas</t>
  </si>
  <si>
    <t>PV (Eigenerzeugung)</t>
  </si>
  <si>
    <t>Heizöl (in kWh)</t>
  </si>
  <si>
    <t>Heizöl (in Liter)</t>
  </si>
  <si>
    <t>Wärme (Fernwärme) (in kWh)</t>
  </si>
  <si>
    <t>Wärme (Nahwärme) (in kWh)</t>
  </si>
  <si>
    <t>Strom aus Erneuerbaren Energien</t>
  </si>
  <si>
    <t>Strom (Strommix Deutschland)</t>
  </si>
  <si>
    <t xml:space="preserve">Biogas </t>
  </si>
  <si>
    <t xml:space="preserve">UBA 2021: Emissionsbilanz erneuerbarer Energieträger im Jahr 2020, Tab 126 Ottokraftstoffe, Direkte Emissionen. (Umrechnung =9,02 kWh/Liter) nach Bundesamt für Wirtschaft und Ausfuhrkontrolle, Nov. 2019: Merkblatt zur Ermittlung des Gesamtenergieverbrauchs, Tab. S. 6 </t>
  </si>
  <si>
    <t xml:space="preserve">UBA 2021: Emissionsbilanz erneuerbarer Energieträger im Jahr 2020, Tab 121, Direkte Emissionen. Umrechnung mit Heizwert Diesel (=9,96 kWh/Liter) nach Bundesamt für Wirtschaft und Ausfuhrkontrolle, Nov. 2019: Merkblatt zur Ermittlung des Gesamtenergieverbrauchs, Tab. S. 6 </t>
  </si>
  <si>
    <t>Restmüll</t>
  </si>
  <si>
    <t>Verpackung</t>
  </si>
  <si>
    <t>E-Schrott</t>
  </si>
  <si>
    <t>Bioabfall</t>
  </si>
  <si>
    <t>Holz</t>
  </si>
  <si>
    <t xml:space="preserve">Hausmüllähnliche Gewerbeabfälle </t>
  </si>
  <si>
    <t>Bauschutt</t>
  </si>
  <si>
    <t>Altfett</t>
  </si>
  <si>
    <t>Abfallbeauftragter</t>
  </si>
  <si>
    <t>Metalle</t>
  </si>
  <si>
    <t>Plastik und Verpackung</t>
  </si>
  <si>
    <t>Sperrmüll</t>
  </si>
  <si>
    <t>DEFRA 2022: Waste disposal, Metal, Metal: scrap metal, Combustion</t>
  </si>
  <si>
    <t>DEFRA 2022: Waste disposal, Plastic, Plastics: average plastics, Combustion</t>
  </si>
  <si>
    <t>DEFRA 2022:, Waste disposal, Refuse, Household residual waste, combustion</t>
  </si>
  <si>
    <t>DEFRA 2021: Waste disposal, Refuse, Household residual waste, combustion</t>
  </si>
  <si>
    <t>IFEU SKU-Bilanz Land Berlin 2020</t>
  </si>
  <si>
    <t>BayCalc: Berechnung auf Basis von: GEMIS 5.0, El-mix-DE-2020</t>
  </si>
  <si>
    <t>BayCalc: Berechnung auf Basis von: GEMIS 5.0, El-mix-DE-2021</t>
  </si>
  <si>
    <t>BayCalc: Berechnung auf Basis von: GEMIS 5.0, El-mix-DE-2022</t>
  </si>
  <si>
    <t>BayCalc: Berechnung auf Basis von: GEMIS 5.0, El-mix-DE-2023</t>
  </si>
  <si>
    <t>BayCalc: Berechnung auf Basis von: GEMIS 5.0, El-mix-DE-2024</t>
  </si>
  <si>
    <t>BayCalc: Berechnung auf Basis von: GEMIS 5.0, El-mix-DE-2025</t>
  </si>
  <si>
    <t xml:space="preserve">GEMIS 5.0, Öl-leicht-Kessel-DE-2020 (Endenergie); Umrechnung gemäß Bundesamt für Wirtschaft und Ausfuhrkontrolle, 2019: Merkblatt zur Ermittlung des Gesamtenergieverbrauchs, Tab. S. 6 </t>
  </si>
  <si>
    <t>https://www.umweltbundesamt.de/sites/default/files/medien/1410/publikationen/2022-12-09_climate-change_50-2022_emissionsbilanz_erneuerbarer_energien_2021_bf.pdf</t>
  </si>
  <si>
    <t>UBA 2022: Emissionsbilanz erneuerbarer Energieträger,Tab. 89, Seite 120</t>
  </si>
  <si>
    <t>UBA 2022: Emissionsbilanz erneuerbarer Energieträger,Tab. 61, Seite 90</t>
  </si>
  <si>
    <t>https://www.umweltbundesamt.de/publikationen/emissionsbilanz-erneuerbarer-energietraeger-2020</t>
  </si>
  <si>
    <t>DEFRA 2022: WTT- heat and steam, WTT- heat and steam, District heat and steam + WTT- district heat &amp; steam distribution, 5% Loss</t>
  </si>
  <si>
    <t>Methan (Ch4)</t>
  </si>
  <si>
    <t>Propan (C3H8)</t>
  </si>
  <si>
    <t>Helium</t>
  </si>
  <si>
    <t>Verpackung (Leichtverpackungen (LVP) und stoffgleiche Nichtverpackungen (StNVP))</t>
  </si>
  <si>
    <t>Restüll / Gewerbeabfälle (Müllverbrennung)</t>
  </si>
  <si>
    <t>Tinte</t>
  </si>
  <si>
    <t>Tinte - recycled</t>
  </si>
  <si>
    <t>Lkw mittel</t>
  </si>
  <si>
    <t>Flug international Güter</t>
  </si>
  <si>
    <t>kg/t.km</t>
  </si>
  <si>
    <t>https://www.umweltbundesamt.de/sites/default/files/medien/5750/publikationen/2021_fb_umweltfreundlich_mobil_bf.pdf</t>
  </si>
  <si>
    <t>Reisestelle</t>
  </si>
  <si>
    <t>Übernachtung 0-2 Sterne Hotel - DEHOGA</t>
  </si>
  <si>
    <t>Übernachtung 3 Sterne Hotel - DEHOGA</t>
  </si>
  <si>
    <t>Übernachtung 4 Sterne Hotel - DEHOGA</t>
  </si>
  <si>
    <t>Übernachtung 5 Sterne Hotel  - DEHOGA</t>
  </si>
  <si>
    <t>https://www.dehoga-bundesverband.de/fileadmin/Startseite/05_Themen/Energie/DEHOGA_Umweltbroschu__re_Oktober_2016.pdf</t>
  </si>
  <si>
    <t>DEHOGA</t>
  </si>
  <si>
    <t>Kilometer</t>
  </si>
  <si>
    <t>Übernachtung</t>
  </si>
  <si>
    <t>eigene Berechnung</t>
  </si>
  <si>
    <t>LINK</t>
  </si>
  <si>
    <t>ÖPNV Nahlineinbus</t>
  </si>
  <si>
    <t>ÖPNV Straßenbahn, U-Bahn</t>
  </si>
  <si>
    <t>ÖPNV Schinennahverkehr</t>
  </si>
  <si>
    <t>ÖPNV Fernlinienbus</t>
  </si>
  <si>
    <t>ÖPNV sonstige Reisebusse</t>
  </si>
  <si>
    <t>Flugzeug national</t>
  </si>
  <si>
    <t>Flugzeug international</t>
  </si>
  <si>
    <t>ÖPNV (Durchschnitt)**</t>
  </si>
  <si>
    <r>
      <t>**</t>
    </r>
    <r>
      <rPr>
        <i/>
        <sz val="11"/>
        <color theme="1"/>
        <rFont val="Calibri"/>
        <family val="2"/>
        <scheme val="minor"/>
      </rPr>
      <t>Durchschnit wurde aus den Emissionsfaktoren der verschiedenen ÖPNV-Optionen ermittelt</t>
    </r>
  </si>
  <si>
    <t>* bei der Wahl der Emissionsfaktoren wurde sowohl die Nutzung als auch die Bereitstellung der Energie berücksichtigt (TTW +WTT)</t>
  </si>
  <si>
    <t>PKW-Verbrennungskraftmotor***</t>
  </si>
  <si>
    <t>***Es wird kein Unterschied zwischen Diesel- und Benzinmotor gemacht. Der gleiche Emissionsfaktor wird in der Berechnung eingesetzt, um die Vergleichbarkeit zwischen den Verkehrsmitteln zu gewährleisten.</t>
  </si>
  <si>
    <t>PKW rein elektrischer Antrieb</t>
  </si>
  <si>
    <t>ÖPNV + Fahrrad</t>
  </si>
  <si>
    <t>Pedelec/Elektrofahrrad</t>
  </si>
  <si>
    <t>https://www.dkv-mobility.com/de/elektromobilitaet/ratgeber/kosten-elektroauto-pro-100km/</t>
  </si>
  <si>
    <t>Annahme 15 kWh/ 100 km</t>
  </si>
  <si>
    <t>Fahrrad</t>
  </si>
  <si>
    <t>zu Fuß</t>
  </si>
  <si>
    <t>Die Emissionen möglicher Messgäste (z.B. bei Zentren mit Beschleunigern) werden analog zu Scope 3.6 erhoben.</t>
  </si>
  <si>
    <t>kg/1000 km</t>
  </si>
  <si>
    <t>Beschäftigte</t>
  </si>
  <si>
    <t>2.2 Fernwärme Campus Buch</t>
  </si>
  <si>
    <t>3.7 Pendelverkehr</t>
  </si>
  <si>
    <t>3.1 Waren und Dienstleistungen</t>
  </si>
  <si>
    <t>3.9 Nachgelagerte Transporte</t>
  </si>
  <si>
    <t>3.4 Vorgelagerte Transporte und Vertrieb</t>
  </si>
  <si>
    <t>3.5 Abfallaufkommen</t>
  </si>
  <si>
    <t>3.6 Geschäftsreisen</t>
  </si>
  <si>
    <t>3.7 Pendeln der Mitarbeitenden</t>
  </si>
  <si>
    <t>3.3 Brennstoffe und Energie (Vorkette)</t>
  </si>
  <si>
    <t xml:space="preserve">Quelle für Emissionsfaktoren weiterer Kältemittel: https://www.infraserv.com/de/leistungen/facility-management/expertenwissen/f-gase/gwp-rechner/ </t>
  </si>
  <si>
    <t xml:space="preserve">BAFA Informationsblatt CO2 Faktoren: zulässig für Solarstrahlung, Windkraft oder Wasserkraft </t>
  </si>
  <si>
    <t>Scope 2 Market based</t>
  </si>
  <si>
    <t>Scope 3.1 Waren und Dienstleistungen =&gt; Schätzung mittels Kosten</t>
  </si>
  <si>
    <t>EF (kg/E)</t>
  </si>
  <si>
    <t>Scope 3.2 Investitionsgütergüter (Geräte und Bau)</t>
  </si>
  <si>
    <t>weitere Baumaterialien in der Ökobaudat</t>
  </si>
  <si>
    <t>Scope 3.3 Brennstoffe und Energie (Vorkette)</t>
  </si>
  <si>
    <t>Scope 3.4 Vorgelagerter Transport und Vertrieb</t>
  </si>
  <si>
    <t>Scope 3.5 Abfall</t>
  </si>
  <si>
    <t>Scope 3.6 Dienstreisen</t>
  </si>
  <si>
    <t>Scope 3.7 Pendeln der Mitarbeitenden</t>
  </si>
  <si>
    <t>EF (kg/E)*</t>
  </si>
  <si>
    <t xml:space="preserve">Scope 3.9 Nachgelagerter Transport </t>
  </si>
  <si>
    <t xml:space="preserve">Bezugsjahr </t>
  </si>
  <si>
    <t>Essigsäure</t>
  </si>
  <si>
    <t xml:space="preserve">Umweltbundesamt </t>
  </si>
  <si>
    <t>IFEU 2020 Ökologische Fußabdrücke von Lebens-mitteln und Gerichten in Deutschland</t>
  </si>
  <si>
    <t>R. Kirchain, E. Olivetti, T. R. Miller und S. Greene (2015), Sustainable Apparel Materials</t>
  </si>
  <si>
    <t xml:space="preserve">Zequan Wu (2020) Haode Evaluating the Life-cycle Environmental Impacts of Polyester
Sports T-shirts </t>
  </si>
  <si>
    <t>https://www.ifeu.de/fileadmin/uploads/Reinhardt-Gaertner-Wagner-2020-Oekologische-Fu%C3%9Fabdruecke-von-Lebensmitteln-und-Gerichten-in-Deutschland-ifeu-2020.pdf</t>
  </si>
  <si>
    <t>https://data.probas.umweltbundesamt.de/datasetdetail/process.xhtml?lang=de&amp;uuid=023b7b2e-02bb-11d6-846f-d9132f24f42f</t>
  </si>
  <si>
    <t>https://matteroftrust.org/wp-content/uploads/2015/10/SustainableApparelMaterials.pdf</t>
  </si>
  <si>
    <t>https://iopscience.iop.org/article/10.1088/1755-1315/474/2/022017</t>
  </si>
  <si>
    <t>Scope 3.1 Güter und Dienstleistungen</t>
  </si>
  <si>
    <t>https://www.berlin.de/sen/uvk/_assets/umwelt/kreislaufwirtschaft/abfallbehoerde/abfallbilanzen/stoffstrom_klimagas_umweltbilanz_2020.pdf&amp;ved=2ahUKEwjR5amurJKGAxUBbvEDHZNeAVcQFnoECBAQAQ&amp;usg=AOvVaw3T1Z8xrC20lC8i0r2cqREk</t>
  </si>
  <si>
    <t>A</t>
  </si>
  <si>
    <t>B</t>
  </si>
  <si>
    <t>C</t>
  </si>
  <si>
    <t>D</t>
  </si>
  <si>
    <r>
      <t xml:space="preserve">Angaben </t>
    </r>
    <r>
      <rPr>
        <b/>
        <sz val="12"/>
        <color rgb="FFFF0000"/>
        <rFont val="Calibri"/>
        <family val="2"/>
        <scheme val="minor"/>
      </rPr>
      <t>in roter Schrift</t>
    </r>
    <r>
      <rPr>
        <b/>
        <sz val="12"/>
        <color theme="1"/>
        <rFont val="Calibri"/>
        <family val="2"/>
        <scheme val="minor"/>
      </rPr>
      <t xml:space="preserve"> sind von den Zentren individuell zu erheben</t>
    </r>
  </si>
  <si>
    <t>Datenqualität*</t>
  </si>
  <si>
    <t>Helmholtz-THG-Bilanz</t>
  </si>
  <si>
    <t>Bilanzierungsjahr</t>
  </si>
  <si>
    <r>
      <rPr>
        <b/>
        <sz val="11"/>
        <color theme="1"/>
        <rFont val="Calibri"/>
        <family val="2"/>
        <scheme val="minor"/>
      </rPr>
      <t>20</t>
    </r>
    <r>
      <rPr>
        <b/>
        <sz val="11"/>
        <color rgb="FFFF0000"/>
        <rFont val="Calibri"/>
        <family val="2"/>
        <scheme val="minor"/>
      </rPr>
      <t>XX</t>
    </r>
  </si>
  <si>
    <t>Allgemeine Angaben</t>
  </si>
  <si>
    <t xml:space="preserve">*Im Sinne der Transparenz werden vier Kategorien definiert: </t>
  </si>
  <si>
    <t>Campusmanagement /FM</t>
  </si>
  <si>
    <t>FM</t>
  </si>
  <si>
    <t>Warenkörbe Einkauf (Bsp. MDC)</t>
  </si>
  <si>
    <t>Warenkörbe des Einkauf (Beispiel MDC)</t>
  </si>
  <si>
    <t xml:space="preserve">Summe </t>
  </si>
  <si>
    <t>Informationen zu EF beim Anbieteranfragen</t>
  </si>
  <si>
    <t>Summe 1.3</t>
  </si>
  <si>
    <t>Einkauf/FM</t>
  </si>
  <si>
    <t>Campusmanagement/FM</t>
  </si>
  <si>
    <t>2.1 Strom marked based</t>
  </si>
  <si>
    <t>2.2 Fernwärme marked based</t>
  </si>
  <si>
    <t>2.1 Strom location based</t>
  </si>
  <si>
    <t>2.2 Fernwärme location based</t>
  </si>
  <si>
    <t>Scope 2 (m.b.)</t>
  </si>
  <si>
    <t>Scope 2 (l.b.)</t>
  </si>
  <si>
    <t xml:space="preserve">3.1 Summe </t>
  </si>
  <si>
    <t>3.1 Waren und Dienstleistungen - Konkrete Werte</t>
  </si>
  <si>
    <t>3.2 Investitionsgüter (Geräte + Gebäude) - Schätzung</t>
  </si>
  <si>
    <t>3.1 Waren und Dienstleistungen - Schätzung</t>
  </si>
  <si>
    <t>3.2 Investitionsgüter (Geräte + Gebäude) - konkrete Werte</t>
  </si>
  <si>
    <t>3.2 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</si>
</sst>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#,##0.00\ &quot;€&quot;;[Red]\-#,##0.00\ &quot;€&quot;"/>
    <numFmt numFmtId="164" formatCode="0.0"/>
    <numFmt numFmtId="165" formatCode="0.000"/>
    <numFmt numFmtId="166" formatCode="0.0000"/>
    <numFmt numFmtId="167" formatCode="0.00000"/>
    <numFmt numFmtId="168" formatCode="0.000E+00"/>
    <numFmt numFmtId="169" formatCode="#,##0.0"/>
    <numFmt numFmtId="170" formatCode="#,##0.000"/>
    <numFmt numFmtId="171" formatCode="0.00000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Source Sans Pro"/>
      <family val="2"/>
    </font>
    <font>
      <i/>
      <sz val="11"/>
      <color rgb="FFFF0000"/>
      <name val="Calibri"/>
      <family val="2"/>
      <scheme val="minor"/>
    </font>
    <font>
      <i/>
      <sz val="11"/>
      <color rgb="FF000000"/>
      <name val="Source Sans Pro"/>
      <family val="2"/>
    </font>
    <font>
      <sz val="11"/>
      <color rgb="FF0000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ED7D31"/>
      </left>
      <right style="thin">
        <color rgb="FFED7D31"/>
      </right>
      <top style="thin">
        <color rgb="FFED7D31"/>
      </top>
      <bottom style="thin">
        <color rgb="FFED7D3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5" fillId="0" borderId="0"/>
  </cellStyleXfs>
  <cellXfs count="230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vertical="top"/>
    </xf>
    <xf numFmtId="0" fontId="2" fillId="0" borderId="0" xfId="0" applyFont="1"/>
    <xf numFmtId="2" fontId="0" fillId="0" borderId="0" xfId="0" applyNumberFormat="1"/>
    <xf numFmtId="0" fontId="4" fillId="0" borderId="0" xfId="0" applyFo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1"/>
    <xf numFmtId="0" fontId="0" fillId="0" borderId="0" xfId="0" applyAlignment="1">
      <alignment vertical="top"/>
    </xf>
    <xf numFmtId="2" fontId="8" fillId="0" borderId="0" xfId="0" applyNumberFormat="1" applyFont="1"/>
    <xf numFmtId="0" fontId="8" fillId="0" borderId="0" xfId="0" applyFont="1"/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center" vertical="top"/>
    </xf>
    <xf numFmtId="0" fontId="6" fillId="0" borderId="0" xfId="0" applyFont="1"/>
    <xf numFmtId="0" fontId="0" fillId="2" borderId="0" xfId="0" applyFill="1"/>
    <xf numFmtId="1" fontId="0" fillId="0" borderId="0" xfId="0" applyNumberFormat="1"/>
    <xf numFmtId="164" fontId="0" fillId="0" borderId="0" xfId="0" applyNumberFormat="1"/>
    <xf numFmtId="1" fontId="1" fillId="0" borderId="0" xfId="0" applyNumberFormat="1" applyFont="1"/>
    <xf numFmtId="164" fontId="1" fillId="0" borderId="0" xfId="0" applyNumberFormat="1" applyFont="1"/>
    <xf numFmtId="164" fontId="1" fillId="2" borderId="0" xfId="0" applyNumberFormat="1" applyFont="1" applyFill="1" applyAlignment="1">
      <alignment horizontal="center" vertical="top" wrapText="1"/>
    </xf>
    <xf numFmtId="164" fontId="1" fillId="2" borderId="0" xfId="0" applyNumberFormat="1" applyFont="1" applyFill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vertical="top"/>
    </xf>
    <xf numFmtId="0" fontId="0" fillId="0" borderId="0" xfId="0" applyAlignment="1">
      <alignment horizontal="right"/>
    </xf>
    <xf numFmtId="0" fontId="0" fillId="0" borderId="0" xfId="0" applyAlignment="1">
      <alignment horizontal="center" vertical="top" wrapText="1"/>
    </xf>
    <xf numFmtId="2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164" fontId="14" fillId="0" borderId="0" xfId="0" applyNumberFormat="1" applyFont="1"/>
    <xf numFmtId="2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 applyAlignment="1">
      <alignment horizontal="right"/>
    </xf>
    <xf numFmtId="1" fontId="4" fillId="0" borderId="0" xfId="0" applyNumberFormat="1" applyFont="1"/>
    <xf numFmtId="2" fontId="9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165" fontId="0" fillId="0" borderId="0" xfId="0" applyNumberFormat="1"/>
    <xf numFmtId="8" fontId="0" fillId="0" borderId="0" xfId="0" applyNumberFormat="1"/>
    <xf numFmtId="0" fontId="10" fillId="0" borderId="0" xfId="0" applyFont="1"/>
    <xf numFmtId="1" fontId="12" fillId="0" borderId="0" xfId="0" applyNumberFormat="1" applyFont="1"/>
    <xf numFmtId="165" fontId="1" fillId="0" borderId="0" xfId="0" applyNumberFormat="1" applyFont="1"/>
    <xf numFmtId="0" fontId="16" fillId="0" borderId="0" xfId="0" applyFont="1"/>
    <xf numFmtId="0" fontId="0" fillId="0" borderId="0" xfId="0" applyAlignment="1">
      <alignment horizontal="left"/>
    </xf>
    <xf numFmtId="0" fontId="7" fillId="0" borderId="0" xfId="1" applyAlignment="1">
      <alignment vertical="center"/>
    </xf>
    <xf numFmtId="0" fontId="13" fillId="0" borderId="0" xfId="0" applyFont="1"/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2" borderId="0" xfId="0" applyFont="1" applyFill="1"/>
    <xf numFmtId="0" fontId="20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right" vertical="center"/>
    </xf>
    <xf numFmtId="0" fontId="2" fillId="3" borderId="0" xfId="0" applyFont="1" applyFill="1"/>
    <xf numFmtId="0" fontId="4" fillId="3" borderId="0" xfId="0" applyFont="1" applyFill="1"/>
    <xf numFmtId="0" fontId="2" fillId="7" borderId="0" xfId="0" applyFont="1" applyFill="1"/>
    <xf numFmtId="0" fontId="0" fillId="7" borderId="0" xfId="0" applyFill="1"/>
    <xf numFmtId="0" fontId="0" fillId="2" borderId="0" xfId="0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1" fontId="0" fillId="0" borderId="0" xfId="0" applyNumberFormat="1" applyAlignment="1">
      <alignment vertical="center"/>
    </xf>
    <xf numFmtId="164" fontId="1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13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0" fontId="19" fillId="0" borderId="0" xfId="0" applyFont="1"/>
    <xf numFmtId="0" fontId="5" fillId="0" borderId="0" xfId="0" applyFont="1" applyAlignment="1">
      <alignment horizontal="center" vertical="top"/>
    </xf>
    <xf numFmtId="0" fontId="14" fillId="2" borderId="0" xfId="0" applyFont="1" applyFill="1" applyAlignment="1">
      <alignment horizontal="center" vertical="center" wrapText="1"/>
    </xf>
    <xf numFmtId="0" fontId="7" fillId="0" borderId="0" xfId="1" applyAlignment="1">
      <alignment wrapText="1"/>
    </xf>
    <xf numFmtId="0" fontId="0" fillId="2" borderId="0" xfId="0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7" fillId="0" borderId="0" xfId="1" applyAlignment="1">
      <alignment horizontal="left" vertical="center"/>
    </xf>
    <xf numFmtId="0" fontId="1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167" fontId="0" fillId="0" borderId="0" xfId="0" applyNumberFormat="1" applyAlignment="1">
      <alignment horizontal="center" vertical="center"/>
    </xf>
    <xf numFmtId="0" fontId="19" fillId="0" borderId="0" xfId="0" applyFont="1" applyAlignment="1">
      <alignment horizontal="center"/>
    </xf>
    <xf numFmtId="0" fontId="7" fillId="0" borderId="0" xfId="1" applyAlignment="1">
      <alignment horizontal="left"/>
    </xf>
    <xf numFmtId="168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 wrapText="1"/>
    </xf>
    <xf numFmtId="166" fontId="0" fillId="0" borderId="0" xfId="0" applyNumberFormat="1"/>
    <xf numFmtId="165" fontId="0" fillId="0" borderId="0" xfId="0" applyNumberFormat="1" applyAlignment="1">
      <alignment vertical="center"/>
    </xf>
    <xf numFmtId="0" fontId="9" fillId="0" borderId="0" xfId="0" applyFont="1"/>
    <xf numFmtId="0" fontId="23" fillId="0" borderId="1" xfId="0" applyFont="1" applyBorder="1"/>
    <xf numFmtId="0" fontId="23" fillId="0" borderId="0" xfId="0" applyFont="1" applyAlignment="1">
      <alignment vertical="center"/>
    </xf>
    <xf numFmtId="0" fontId="23" fillId="0" borderId="0" xfId="0" applyFont="1"/>
    <xf numFmtId="0" fontId="25" fillId="8" borderId="0" xfId="0" applyFont="1" applyFill="1"/>
    <xf numFmtId="0" fontId="5" fillId="8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0" fillId="8" borderId="0" xfId="0" applyFill="1" applyAlignment="1">
      <alignment horizontal="center" vertical="center"/>
    </xf>
    <xf numFmtId="0" fontId="1" fillId="8" borderId="0" xfId="0" applyFont="1" applyFill="1" applyAlignment="1">
      <alignment horizontal="center"/>
    </xf>
    <xf numFmtId="0" fontId="0" fillId="8" borderId="0" xfId="0" applyFill="1" applyAlignment="1">
      <alignment horizontal="left"/>
    </xf>
    <xf numFmtId="0" fontId="0" fillId="8" borderId="0" xfId="0" applyFill="1"/>
    <xf numFmtId="0" fontId="23" fillId="8" borderId="0" xfId="0" applyFont="1" applyFill="1"/>
    <xf numFmtId="0" fontId="1" fillId="8" borderId="0" xfId="0" applyFont="1" applyFill="1"/>
    <xf numFmtId="0" fontId="1" fillId="8" borderId="0" xfId="0" applyFont="1" applyFill="1" applyAlignment="1">
      <alignment horizontal="center" vertical="center"/>
    </xf>
    <xf numFmtId="0" fontId="4" fillId="8" borderId="0" xfId="0" applyFont="1" applyFill="1"/>
    <xf numFmtId="0" fontId="24" fillId="8" borderId="0" xfId="0" applyFont="1" applyFill="1" applyAlignment="1">
      <alignment horizontal="center"/>
    </xf>
    <xf numFmtId="0" fontId="4" fillId="8" borderId="0" xfId="0" applyFont="1" applyFill="1" applyAlignment="1">
      <alignment horizontal="center"/>
    </xf>
    <xf numFmtId="0" fontId="4" fillId="8" borderId="0" xfId="0" applyFont="1" applyFill="1" applyAlignment="1">
      <alignment horizontal="center" vertical="center"/>
    </xf>
    <xf numFmtId="0" fontId="1" fillId="0" borderId="0" xfId="0" applyFont="1" applyAlignment="1">
      <alignment horizontal="left"/>
    </xf>
    <xf numFmtId="0" fontId="11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164" fontId="12" fillId="0" borderId="0" xfId="0" applyNumberFormat="1" applyFont="1"/>
    <xf numFmtId="164" fontId="16" fillId="0" borderId="0" xfId="0" applyNumberFormat="1" applyFont="1"/>
    <xf numFmtId="0" fontId="1" fillId="0" borderId="0" xfId="0" applyFont="1" applyAlignment="1">
      <alignment horizontal="right"/>
    </xf>
    <xf numFmtId="49" fontId="0" fillId="0" borderId="0" xfId="0" applyNumberFormat="1"/>
    <xf numFmtId="164" fontId="4" fillId="0" borderId="0" xfId="0" applyNumberFormat="1" applyFont="1"/>
    <xf numFmtId="0" fontId="10" fillId="0" borderId="0" xfId="0" applyFont="1" applyAlignment="1">
      <alignment horizontal="center"/>
    </xf>
    <xf numFmtId="0" fontId="12" fillId="0" borderId="0" xfId="0" applyFont="1"/>
    <xf numFmtId="1" fontId="10" fillId="0" borderId="0" xfId="0" applyNumberFormat="1" applyFont="1"/>
    <xf numFmtId="164" fontId="10" fillId="0" borderId="0" xfId="0" applyNumberFormat="1" applyFont="1"/>
    <xf numFmtId="1" fontId="16" fillId="0" borderId="0" xfId="0" applyNumberFormat="1" applyFont="1"/>
    <xf numFmtId="165" fontId="16" fillId="0" borderId="0" xfId="0" applyNumberFormat="1" applyFont="1"/>
    <xf numFmtId="0" fontId="0" fillId="0" borderId="0" xfId="0" applyAlignment="1">
      <alignment vertical="top" wrapText="1"/>
    </xf>
    <xf numFmtId="0" fontId="18" fillId="0" borderId="0" xfId="0" applyFont="1"/>
    <xf numFmtId="1" fontId="19" fillId="0" borderId="0" xfId="0" applyNumberFormat="1" applyFont="1"/>
    <xf numFmtId="0" fontId="17" fillId="0" borderId="0" xfId="0" applyFont="1"/>
    <xf numFmtId="1" fontId="9" fillId="0" borderId="0" xfId="0" applyNumberFormat="1" applyFont="1"/>
    <xf numFmtId="0" fontId="7" fillId="0" borderId="0" xfId="1" applyFill="1"/>
    <xf numFmtId="0" fontId="26" fillId="0" borderId="1" xfId="0" applyFont="1" applyBorder="1"/>
    <xf numFmtId="2" fontId="1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/>
    </xf>
    <xf numFmtId="169" fontId="5" fillId="0" borderId="0" xfId="0" applyNumberFormat="1" applyFont="1"/>
    <xf numFmtId="169" fontId="0" fillId="0" borderId="0" xfId="0" applyNumberFormat="1"/>
    <xf numFmtId="169" fontId="1" fillId="0" borderId="0" xfId="0" applyNumberFormat="1" applyFont="1"/>
    <xf numFmtId="169" fontId="5" fillId="0" borderId="0" xfId="0" applyNumberFormat="1" applyFont="1" applyAlignment="1">
      <alignment vertical="center"/>
    </xf>
    <xf numFmtId="169" fontId="5" fillId="0" borderId="0" xfId="0" applyNumberFormat="1" applyFont="1" applyAlignment="1">
      <alignment horizontal="right"/>
    </xf>
    <xf numFmtId="169" fontId="8" fillId="0" borderId="0" xfId="0" applyNumberFormat="1" applyFont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170" fontId="0" fillId="0" borderId="0" xfId="0" applyNumberFormat="1"/>
    <xf numFmtId="170" fontId="1" fillId="0" borderId="0" xfId="0" applyNumberFormat="1" applyFont="1"/>
    <xf numFmtId="170" fontId="0" fillId="0" borderId="0" xfId="0" applyNumberFormat="1" applyAlignment="1">
      <alignment horizontal="left" vertical="center"/>
    </xf>
    <xf numFmtId="4" fontId="0" fillId="0" borderId="0" xfId="0" applyNumberFormat="1" applyAlignment="1">
      <alignment horizontal="center"/>
    </xf>
    <xf numFmtId="3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4" fontId="0" fillId="0" borderId="0" xfId="0" applyNumberFormat="1"/>
    <xf numFmtId="4" fontId="1" fillId="0" borderId="0" xfId="0" applyNumberFormat="1" applyFont="1"/>
    <xf numFmtId="4" fontId="5" fillId="0" borderId="0" xfId="0" applyNumberFormat="1" applyFont="1" applyAlignment="1">
      <alignment vertical="center" wrapText="1"/>
    </xf>
    <xf numFmtId="169" fontId="5" fillId="0" borderId="0" xfId="0" applyNumberFormat="1" applyFont="1" applyAlignment="1">
      <alignment horizontal="right" vertical="center"/>
    </xf>
    <xf numFmtId="169" fontId="0" fillId="0" borderId="0" xfId="0" applyNumberFormat="1" applyAlignment="1">
      <alignment horizontal="right" vertical="center"/>
    </xf>
    <xf numFmtId="169" fontId="9" fillId="0" borderId="0" xfId="0" applyNumberFormat="1" applyFont="1" applyAlignment="1">
      <alignment horizontal="right" vertical="center"/>
    </xf>
    <xf numFmtId="169" fontId="0" fillId="0" borderId="0" xfId="0" applyNumberFormat="1" applyAlignment="1">
      <alignment horizontal="right"/>
    </xf>
    <xf numFmtId="169" fontId="1" fillId="0" borderId="0" xfId="0" applyNumberFormat="1" applyFont="1" applyAlignment="1">
      <alignment horizontal="right" vertical="center"/>
    </xf>
    <xf numFmtId="171" fontId="0" fillId="0" borderId="0" xfId="0" applyNumberFormat="1" applyAlignment="1">
      <alignment horizontal="center" vertical="center"/>
    </xf>
    <xf numFmtId="169" fontId="5" fillId="0" borderId="0" xfId="0" applyNumberFormat="1" applyFont="1" applyAlignment="1">
      <alignment horizontal="center"/>
    </xf>
    <xf numFmtId="169" fontId="5" fillId="0" borderId="0" xfId="0" applyNumberFormat="1" applyFont="1" applyAlignment="1">
      <alignment horizontal="center" vertical="center"/>
    </xf>
    <xf numFmtId="16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0" borderId="0" xfId="0" applyNumberFormat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6" fillId="0" borderId="0" xfId="0" applyFont="1" applyBorder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6" fillId="10" borderId="0" xfId="0" applyFont="1" applyFill="1"/>
    <xf numFmtId="0" fontId="8" fillId="1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4" fillId="5" borderId="0" xfId="0" applyFont="1" applyFill="1" applyAlignment="1">
      <alignment horizontal="center" vertical="center"/>
    </xf>
    <xf numFmtId="0" fontId="0" fillId="0" borderId="0" xfId="0" applyFill="1"/>
    <xf numFmtId="0" fontId="14" fillId="6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0" fillId="11" borderId="0" xfId="0" applyFill="1" applyAlignment="1">
      <alignment horizontal="center"/>
    </xf>
    <xf numFmtId="0" fontId="0" fillId="11" borderId="0" xfId="0" applyFill="1"/>
    <xf numFmtId="0" fontId="27" fillId="11" borderId="0" xfId="0" applyFont="1" applyFill="1"/>
    <xf numFmtId="0" fontId="6" fillId="0" borderId="0" xfId="0" applyFont="1" applyFill="1"/>
    <xf numFmtId="2" fontId="8" fillId="0" borderId="0" xfId="0" applyNumberFormat="1" applyFont="1" applyFill="1"/>
    <xf numFmtId="0" fontId="2" fillId="0" borderId="0" xfId="0" applyFont="1" applyFill="1"/>
    <xf numFmtId="0" fontId="2" fillId="4" borderId="0" xfId="0" applyFont="1" applyFill="1"/>
    <xf numFmtId="0" fontId="8" fillId="4" borderId="0" xfId="0" applyFont="1" applyFill="1" applyAlignment="1">
      <alignment horizontal="center"/>
    </xf>
    <xf numFmtId="0" fontId="6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/>
    <xf numFmtId="164" fontId="0" fillId="4" borderId="0" xfId="0" applyNumberFormat="1" applyFill="1"/>
    <xf numFmtId="164" fontId="1" fillId="4" borderId="0" xfId="0" applyNumberFormat="1" applyFont="1" applyFill="1"/>
    <xf numFmtId="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164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" fontId="5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left" vertical="center"/>
    </xf>
    <xf numFmtId="169" fontId="13" fillId="0" borderId="0" xfId="0" applyNumberFormat="1" applyFont="1"/>
    <xf numFmtId="0" fontId="0" fillId="0" borderId="0" xfId="0" applyFont="1"/>
    <xf numFmtId="2" fontId="0" fillId="0" borderId="0" xfId="0" applyNumberFormat="1" applyAlignment="1">
      <alignment vertical="center"/>
    </xf>
    <xf numFmtId="2" fontId="1" fillId="0" borderId="0" xfId="0" applyNumberFormat="1" applyFont="1"/>
    <xf numFmtId="0" fontId="28" fillId="0" borderId="0" xfId="0" applyFont="1" applyBorder="1"/>
    <xf numFmtId="0" fontId="29" fillId="0" borderId="0" xfId="0" applyFont="1"/>
    <xf numFmtId="164" fontId="8" fillId="0" borderId="0" xfId="0" applyNumberFormat="1" applyFont="1"/>
    <xf numFmtId="165" fontId="5" fillId="0" borderId="0" xfId="0" applyNumberFormat="1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/>
    </xf>
  </cellXfs>
  <cellStyles count="3">
    <cellStyle name="Link" xfId="1" builtinId="8"/>
    <cellStyle name="Normal 2" xfId="2" xr:uid="{00000000-0005-0000-0000-000001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de-DE" sz="1400" b="1" baseline="0">
                <a:latin typeface="Calibri" panose="020F0502020204030204" pitchFamily="34" charset="0"/>
              </a:rPr>
              <a:t>THG Emissionen  (t CO</a:t>
            </a:r>
            <a:r>
              <a:rPr lang="de-DE" sz="1400" b="1" baseline="-25000">
                <a:latin typeface="Calibri" panose="020F0502020204030204" pitchFamily="34" charset="0"/>
              </a:rPr>
              <a:t>2</a:t>
            </a:r>
            <a:r>
              <a:rPr lang="de-DE" sz="1400" b="1" baseline="0">
                <a:latin typeface="Calibri" panose="020F0502020204030204" pitchFamily="34" charset="0"/>
              </a:rPr>
              <a:t>e)</a:t>
            </a:r>
          </a:p>
        </c:rich>
      </c:tx>
      <c:layout>
        <c:manualLayout>
          <c:xMode val="edge"/>
          <c:yMode val="edge"/>
          <c:x val="0.52526614569678975"/>
          <c:y val="9.520950025882740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2207226600994654"/>
          <c:y val="0.10380000555948247"/>
          <c:w val="0.75050637704519318"/>
          <c:h val="0.791365995960249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'Graphische Darstellung'!$A$24:$A$39</c:f>
              <c:strCache>
                <c:ptCount val="16"/>
                <c:pt idx="0">
                  <c:v>1.1 Brennstoffe in stationären Anlagen </c:v>
                </c:pt>
                <c:pt idx="1">
                  <c:v>1.2 Kraftstoffverbrauch</c:v>
                </c:pt>
                <c:pt idx="2">
                  <c:v>1.3 Prozessemissionen</c:v>
                </c:pt>
                <c:pt idx="3">
                  <c:v>1.4 Diffuse Emissionen</c:v>
                </c:pt>
                <c:pt idx="4">
                  <c:v>2.1 Strom marked based</c:v>
                </c:pt>
                <c:pt idx="5">
                  <c:v>2.2 Fernwärme marked based</c:v>
                </c:pt>
                <c:pt idx="6">
                  <c:v>2.1 Strom location based</c:v>
                </c:pt>
                <c:pt idx="7">
                  <c:v>2.2 Fernwärme location based</c:v>
                </c:pt>
                <c:pt idx="8">
                  <c:v>3.1 Waren und Dienstleistungen</c:v>
                </c:pt>
                <c:pt idx="9">
                  <c:v>3.2 Kapitalgüter</c:v>
                </c:pt>
                <c:pt idx="10">
                  <c:v>3.3 Brennstoffe und Energie (Vorkette)</c:v>
                </c:pt>
                <c:pt idx="11">
                  <c:v>3.4 Vorgelagerte Transporte und Vertrieb</c:v>
                </c:pt>
                <c:pt idx="12">
                  <c:v>3.5 Abfallaufkommen</c:v>
                </c:pt>
                <c:pt idx="13">
                  <c:v>3.6 Geschäftsreisen</c:v>
                </c:pt>
                <c:pt idx="14">
                  <c:v>3.7 Pendelverkehr</c:v>
                </c:pt>
                <c:pt idx="15">
                  <c:v>3.9 Nachgelagerte Transporte</c:v>
                </c:pt>
              </c:strCache>
            </c:strRef>
          </c:cat>
          <c:val>
            <c:numRef>
              <c:f>'Graphische Darstellung'!$B$24:$B$39</c:f>
              <c:numCache>
                <c:formatCode>#,##0.0</c:formatCode>
                <c:ptCount val="16"/>
                <c:pt idx="0">
                  <c:v>495.40000000000003</c:v>
                </c:pt>
                <c:pt idx="1">
                  <c:v>13.776700000000002</c:v>
                </c:pt>
                <c:pt idx="2">
                  <c:v>10.08</c:v>
                </c:pt>
                <c:pt idx="3">
                  <c:v>744</c:v>
                </c:pt>
                <c:pt idx="4">
                  <c:v>0</c:v>
                </c:pt>
                <c:pt idx="5">
                  <c:v>79</c:v>
                </c:pt>
                <c:pt idx="6">
                  <c:v>380.85</c:v>
                </c:pt>
                <c:pt idx="7">
                  <c:v>286.95</c:v>
                </c:pt>
                <c:pt idx="8">
                  <c:v>1904.5330913919206</c:v>
                </c:pt>
                <c:pt idx="9">
                  <c:v>6699.7931992483027</c:v>
                </c:pt>
                <c:pt idx="10">
                  <c:v>19.72946023990394</c:v>
                </c:pt>
                <c:pt idx="11">
                  <c:v>1.5510600000000001</c:v>
                </c:pt>
                <c:pt idx="12">
                  <c:v>6.6741483875968983</c:v>
                </c:pt>
                <c:pt idx="13">
                  <c:v>456.86070000000012</c:v>
                </c:pt>
                <c:pt idx="14">
                  <c:v>535.58000000000004</c:v>
                </c:pt>
                <c:pt idx="15">
                  <c:v>155.10599999999999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AF-4FEF-A9DD-BA1F8C5F7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0479112"/>
        <c:axId val="94694368"/>
      </c:barChart>
      <c:catAx>
        <c:axId val="1404791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94694368"/>
        <c:crosses val="autoZero"/>
        <c:auto val="0"/>
        <c:lblAlgn val="ctr"/>
        <c:lblOffset val="100"/>
        <c:noMultiLvlLbl val="0"/>
      </c:catAx>
      <c:valAx>
        <c:axId val="94694368"/>
        <c:scaling>
          <c:orientation val="minMax"/>
          <c:max val="70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1404791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THG Emissionen</a:t>
            </a:r>
            <a:r>
              <a:rPr lang="en-US" baseline="0"/>
              <a:t> (t CO2e)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E00-412D-A57B-CCAB0C07544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E00-412D-A57B-CCAB0C07544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E00-412D-A57B-CCAB0C07544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'Graphische Darstellung'!$A$3:$A$5</c:f>
              <c:strCache>
                <c:ptCount val="3"/>
                <c:pt idx="0">
                  <c:v>Scope1 </c:v>
                </c:pt>
                <c:pt idx="1">
                  <c:v>Scope 2 (m.b.)</c:v>
                </c:pt>
                <c:pt idx="2">
                  <c:v>Scope 3</c:v>
                </c:pt>
              </c:strCache>
            </c:strRef>
          </c:cat>
          <c:val>
            <c:numRef>
              <c:f>'Graphische Darstellung'!$B$3:$B$5</c:f>
              <c:numCache>
                <c:formatCode>#,##0.0</c:formatCode>
                <c:ptCount val="3"/>
                <c:pt idx="0">
                  <c:v>1263.2566999999999</c:v>
                </c:pt>
                <c:pt idx="1">
                  <c:v>79</c:v>
                </c:pt>
                <c:pt idx="2">
                  <c:v>18384.153949907952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BB-4F79-B112-9491A813ACC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THG Emissionen (t CO2e)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65C-426B-9386-E92C47BEF38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65C-426B-9386-E92C47BEF38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65C-426B-9386-E92C47BEF38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'Graphische Darstellung'!$A$8:$A$10</c:f>
              <c:strCache>
                <c:ptCount val="3"/>
                <c:pt idx="0">
                  <c:v>Scope1 </c:v>
                </c:pt>
                <c:pt idx="1">
                  <c:v>Scope 2 (l.b.)</c:v>
                </c:pt>
                <c:pt idx="2">
                  <c:v>Scope 3</c:v>
                </c:pt>
              </c:strCache>
            </c:strRef>
          </c:cat>
          <c:val>
            <c:numRef>
              <c:f>'Graphische Darstellung'!$B$8:$B$10</c:f>
              <c:numCache>
                <c:formatCode>0.0</c:formatCode>
                <c:ptCount val="3"/>
                <c:pt idx="0">
                  <c:v>1263.2566999999999</c:v>
                </c:pt>
                <c:pt idx="1">
                  <c:v>667.8</c:v>
                </c:pt>
                <c:pt idx="2">
                  <c:v>18384.153949907952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91-4708-8363-BBFBE64EBCD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 baseline="0">
                <a:latin typeface="Calibri" panose="020F0502020204030204" pitchFamily="34" charset="0"/>
              </a:rPr>
              <a:t>Tonnen CO2e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'Scope 3.7 '!$G$89:$G$97</c:f>
              <c:numCache>
                <c:formatCode>General</c:formatCode>
                <c:ptCount val="9"/>
              </c:numCache>
            </c:numRef>
          </c:cat>
          <c:val>
            <c:numRef>
              <c:f>'Scope 3.7 '!$H$89:$H$97</c:f>
              <c:numCache>
                <c:formatCode>0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8C53-49B9-865E-6697FC4DC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1147976"/>
        <c:axId val="141153464"/>
      </c:barChart>
      <c:catAx>
        <c:axId val="1411479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141153464"/>
        <c:crosses val="autoZero"/>
        <c:auto val="1"/>
        <c:lblAlgn val="ctr"/>
        <c:lblOffset val="100"/>
        <c:noMultiLvlLbl val="0"/>
      </c:catAx>
      <c:valAx>
        <c:axId val="141153464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141147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17</xdr:row>
      <xdr:rowOff>1</xdr:rowOff>
    </xdr:from>
    <xdr:to>
      <xdr:col>8</xdr:col>
      <xdr:colOff>7055</xdr:colOff>
      <xdr:row>24</xdr:row>
      <xdr:rowOff>31247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05C5EC0-DD40-458A-ACBA-35C40A1386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10778" y="3760612"/>
          <a:ext cx="4776611" cy="13647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753832</xdr:colOff>
      <xdr:row>23</xdr:row>
      <xdr:rowOff>0</xdr:rowOff>
    </xdr:from>
    <xdr:to>
      <xdr:col>11</xdr:col>
      <xdr:colOff>50800</xdr:colOff>
      <xdr:row>53</xdr:row>
      <xdr:rowOff>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2D804034-F177-4964-B5C6-0604E57FF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9525</xdr:colOff>
      <xdr:row>1</xdr:row>
      <xdr:rowOff>193675</xdr:rowOff>
    </xdr:from>
    <xdr:to>
      <xdr:col>7</xdr:col>
      <xdr:colOff>12700</xdr:colOff>
      <xdr:row>15</xdr:row>
      <xdr:rowOff>12700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940F8769-D15B-44F1-B02A-C50E10A413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758825</xdr:colOff>
      <xdr:row>2</xdr:row>
      <xdr:rowOff>3175</xdr:rowOff>
    </xdr:from>
    <xdr:to>
      <xdr:col>12</xdr:col>
      <xdr:colOff>19050</xdr:colOff>
      <xdr:row>15</xdr:row>
      <xdr:rowOff>12700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6D3A372B-4A6B-4B2A-A9AD-86094D3715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1</xdr:row>
      <xdr:rowOff>107950</xdr:rowOff>
    </xdr:from>
    <xdr:to>
      <xdr:col>6</xdr:col>
      <xdr:colOff>247650</xdr:colOff>
      <xdr:row>7</xdr:row>
      <xdr:rowOff>69850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324AE6BB-99B0-499C-A8D1-6A8E95770C7A}"/>
            </a:ext>
          </a:extLst>
        </xdr:cNvPr>
        <xdr:cNvSpPr txBox="1"/>
      </xdr:nvSpPr>
      <xdr:spPr>
        <a:xfrm>
          <a:off x="88900" y="346075"/>
          <a:ext cx="8616950" cy="11525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Vorgehensweise</a:t>
          </a:r>
        </a:p>
        <a:p>
          <a:r>
            <a:rPr lang="en-US" sz="1100"/>
            <a:t>1. Einkaufsabteilungen haben in der Regel Einkäufe nach spezifischen Warengruppen sortiert.</a:t>
          </a:r>
        </a:p>
        <a:p>
          <a:r>
            <a:rPr lang="en-US" sz="1100"/>
            <a:t>2. Die vorhandenen Warenkörbe werden Warengruppen aus der Climatig Datenbank zugeordnet; ggf. müssen einzelne Warenkörbe manuell </a:t>
          </a:r>
        </a:p>
        <a:p>
          <a:r>
            <a:rPr lang="en-US" sz="1100"/>
            <a:t>    weiter differenziert werden, z.B. Bürobedarf.</a:t>
          </a:r>
        </a:p>
        <a:p>
          <a:r>
            <a:rPr lang="en-US" sz="1100"/>
            <a:t>3. Anhand der Kosten für einzelne Warengruppen können THG Emissionen berechnet werden. </a:t>
          </a:r>
        </a:p>
        <a:p>
          <a:r>
            <a:rPr lang="en-US" sz="1100"/>
            <a:t>4. Bei der Berchnung sind Wechselkurse und inflationsbedingte Änderungen zu berücksichtigen. Umrechnungsfaktoren sind im Internet zu finden.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</xdr:row>
      <xdr:rowOff>82550</xdr:rowOff>
    </xdr:from>
    <xdr:to>
      <xdr:col>6</xdr:col>
      <xdr:colOff>260350</xdr:colOff>
      <xdr:row>7</xdr:row>
      <xdr:rowOff>44450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697162CD-B50D-420E-BA4B-151FB023BD66}"/>
            </a:ext>
          </a:extLst>
        </xdr:cNvPr>
        <xdr:cNvSpPr txBox="1"/>
      </xdr:nvSpPr>
      <xdr:spPr>
        <a:xfrm>
          <a:off x="69850" y="571500"/>
          <a:ext cx="8566150" cy="1136650"/>
        </a:xfrm>
        <a:prstGeom prst="rect">
          <a:avLst/>
        </a:prstGeom>
        <a:solidFill>
          <a:sysClr val="window" lastClr="FFFFFF">
            <a:lumMod val="95000"/>
          </a:sys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Vorgehensweise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1. Einkaufsabteilungen haben in der Regel Einkäufe nach spezifischen Warenkörben sortiert.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2. Die vorhandenen Warenkörbe werden Warengruppen aus der Climatig Datenbank zugeordnet; ggf. müssen einzelne Warenkörber händisch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weiter differenziert werden, z.B. Geräte.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3. Anhand der Kosten für einzelne Warengruppen können THG Emiisionen berechnet werden.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4. Bei der Berchnung sind Wechselkurse und Inflationsbedingte Änderungen zu berücksichtigen. Die Umrechnungsfaktoren findet man im Internet.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98778</xdr:colOff>
      <xdr:row>1</xdr:row>
      <xdr:rowOff>70556</xdr:rowOff>
    </xdr:from>
    <xdr:to>
      <xdr:col>8</xdr:col>
      <xdr:colOff>0</xdr:colOff>
      <xdr:row>8</xdr:row>
      <xdr:rowOff>77612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40FA883C-D9B7-4346-B8FB-BA321DF2F3C3}"/>
            </a:ext>
          </a:extLst>
        </xdr:cNvPr>
        <xdr:cNvSpPr txBox="1"/>
      </xdr:nvSpPr>
      <xdr:spPr>
        <a:xfrm>
          <a:off x="98778" y="303389"/>
          <a:ext cx="6843889" cy="1164167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Vorgehensweise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Anzahl der Pakete ermitteln =&gt; Daten aus Intrastat-Meldung an den Zoll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Annahme: Durchschnittsgewicht 5 kg =&gt; Anzahl der Pakete x 5 kg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Entfernung berechnen; für Ausland wird die Landeshauptstadt des jeweiligen Landes als Ziel angenommen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kg/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1000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km für jeden Ort berechnen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Annahme Beförderungsmittel: LKW (national); Flugzeug (international) </a:t>
          </a:r>
          <a:r>
            <a:rPr lang="en-US"/>
            <a:t> </a:t>
          </a:r>
          <a:endParaRPr lang="en-US" sz="1100" b="1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3174</xdr:colOff>
      <xdr:row>97</xdr:row>
      <xdr:rowOff>180974</xdr:rowOff>
    </xdr:from>
    <xdr:to>
      <xdr:col>11</xdr:col>
      <xdr:colOff>495300</xdr:colOff>
      <xdr:row>113</xdr:row>
      <xdr:rowOff>120649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158749</xdr:colOff>
      <xdr:row>1</xdr:row>
      <xdr:rowOff>120649</xdr:rowOff>
    </xdr:from>
    <xdr:to>
      <xdr:col>7</xdr:col>
      <xdr:colOff>371474</xdr:colOff>
      <xdr:row>13</xdr:row>
      <xdr:rowOff>169333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B423B09E-FABC-4B6A-A634-17EEB4025ED7}"/>
            </a:ext>
          </a:extLst>
        </xdr:cNvPr>
        <xdr:cNvSpPr txBox="1"/>
      </xdr:nvSpPr>
      <xdr:spPr>
        <a:xfrm>
          <a:off x="158749" y="353482"/>
          <a:ext cx="8686447" cy="231351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Vorgehensweise 1:  </a:t>
          </a:r>
          <a:r>
            <a:rPr lang="en-US" b="1"/>
            <a:t>Umfrage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Daten werden mittels einer Umfrage erhoben; folgende Fragen sollten dabei gestellt werden:</a:t>
          </a:r>
          <a:r>
            <a:rPr lang="en-US"/>
            <a:t> </a:t>
          </a:r>
        </a:p>
        <a:p>
          <a:endParaRPr lang="en-US"/>
        </a:p>
        <a:p>
          <a:r>
            <a:rPr lang="en-US" sz="1100"/>
            <a:t> 1. Wie oft pro Woche suchen Sie Ihren Arbeitsplatz in der Regel in Ihrer Einrichtung  auf? </a:t>
          </a:r>
        </a:p>
        <a:p>
          <a:r>
            <a:rPr lang="en-US" sz="1100"/>
            <a:t>     Hinweis: Tage, an denen  Sie in der Regel mobil arbeiten, sind nicht mitzuzählen. </a:t>
          </a:r>
        </a:p>
        <a:p>
          <a:r>
            <a:rPr lang="en-US" sz="1100"/>
            <a:t>2. Wie lang ist der Weg (in km) von Zuhause zu Ihrem Standort? </a:t>
          </a:r>
        </a:p>
        <a:p>
          <a:r>
            <a:rPr lang="en-US" sz="1100"/>
            <a:t>3. Welches Verkehrsmittel nutzen Sie bevorzugt für den Weg zu Ihrem Arbeitsplatz? </a:t>
          </a:r>
        </a:p>
        <a:p>
          <a:r>
            <a:rPr lang="en-US" sz="1100">
              <a:solidFill>
                <a:schemeClr val="tx1"/>
              </a:solidFill>
            </a:rPr>
            <a:t>    Häufig nutzen Beschäftigte in Abhängigkeit von der Jahreszeit unterschiedliche Verkehrsmittel. Deshalb solllte das bevorzugte Fahrzeug für die  </a:t>
          </a:r>
        </a:p>
        <a:p>
          <a:r>
            <a:rPr lang="en-US" sz="1100">
              <a:solidFill>
                <a:schemeClr val="tx1"/>
              </a:solidFill>
            </a:rPr>
            <a:t>    Winter- und Sommermonate abgefragt werden (siehe Tabelle);</a:t>
          </a:r>
          <a:r>
            <a:rPr lang="en-US" sz="1100" baseline="0">
              <a:solidFill>
                <a:schemeClr val="tx1"/>
              </a:solidFill>
            </a:rPr>
            <a:t> ggf. </a:t>
          </a:r>
          <a:r>
            <a:rPr lang="en-US" sz="1100">
              <a:solidFill>
                <a:schemeClr val="tx1"/>
              </a:solidFill>
            </a:rPr>
            <a:t>könnte auch abgefragt werden, an wievielen Tagen pro Jahr (ausgehend von</a:t>
          </a:r>
        </a:p>
        <a:p>
          <a:r>
            <a:rPr lang="en-US" sz="1100">
              <a:solidFill>
                <a:schemeClr val="tx1"/>
              </a:solidFill>
            </a:rPr>
            <a:t>   </a:t>
          </a:r>
          <a:r>
            <a:rPr lang="en-US" sz="1100" baseline="0">
              <a:solidFill>
                <a:schemeClr val="tx1"/>
              </a:solidFill>
            </a:rPr>
            <a:t> </a:t>
          </a:r>
          <a:r>
            <a:rPr lang="en-US" sz="1100">
              <a:solidFill>
                <a:schemeClr val="tx1"/>
              </a:solidFill>
            </a:rPr>
            <a:t>225 Arbeitstagen) einzelne Verkehrsmittel benutzt werden.</a:t>
          </a:r>
        </a:p>
        <a:p>
          <a:endParaRPr lang="en-US" sz="1100">
            <a:solidFill>
              <a:schemeClr val="tx1"/>
            </a:solidFill>
          </a:endParaRPr>
        </a:p>
        <a:p>
          <a:r>
            <a:rPr lang="en-US" sz="1100">
              <a:solidFill>
                <a:schemeClr val="tx1"/>
              </a:solidFill>
            </a:rPr>
            <a:t>Die Antwortdatensätze werden idealerweise in eine Exceldatei übertragen, um so eine kombinierte Auswertung der Jahreskilometerzahl für einzelne Fahrzeuge zu ermitteln.</a:t>
          </a:r>
        </a:p>
        <a:p>
          <a:endParaRPr lang="en-US" sz="1100">
            <a:solidFill>
              <a:srgbClr val="0070C0"/>
            </a:solidFill>
          </a:endParaRPr>
        </a:p>
        <a:p>
          <a:endParaRPr 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0</xdr:col>
      <xdr:colOff>155222</xdr:colOff>
      <xdr:row>14</xdr:row>
      <xdr:rowOff>176389</xdr:rowOff>
    </xdr:from>
    <xdr:to>
      <xdr:col>7</xdr:col>
      <xdr:colOff>367947</xdr:colOff>
      <xdr:row>22</xdr:row>
      <xdr:rowOff>56444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F4B377BF-0CE1-45A3-86E6-DDB8AAD1C85A}"/>
            </a:ext>
          </a:extLst>
        </xdr:cNvPr>
        <xdr:cNvSpPr txBox="1"/>
      </xdr:nvSpPr>
      <xdr:spPr>
        <a:xfrm>
          <a:off x="155222" y="2857500"/>
          <a:ext cx="8686447" cy="134761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Vorgehensweise 2: </a:t>
          </a:r>
          <a:r>
            <a:rPr lang="en-US" b="1"/>
            <a:t> Abschätzung mit der anonymisierten Zuordnung von Mitarbeitenden (Anzahl) zu PostleitzahlenPostleitzahlen der Wohnorte </a:t>
          </a:r>
        </a:p>
        <a:p>
          <a:endParaRPr lang="en-US" sz="1100"/>
        </a:p>
        <a:p>
          <a:r>
            <a:rPr lang="en-US" sz="1100"/>
            <a:t> 1. Für jede (Wohnort-) Postleitzahl kann mit entsprechenden Online Tools (z.B. suche-postleitzahl.org) die Distanz zur Arbeitsplatz PLZ berechnet</a:t>
          </a:r>
        </a:p>
        <a:p>
          <a:r>
            <a:rPr lang="en-US" sz="1100"/>
            <a:t>     werden. Bei Distanzen bis 30 km wurde hier eine Fehlerspanne von ± 5% ermittelt. </a:t>
          </a:r>
        </a:p>
        <a:p>
          <a:r>
            <a:rPr lang="en-US" sz="1100"/>
            <a:t>2. Die so gewonnenen Entfernungen werden mit der Anzahl der jeweiligen Postleitzahlen und mit den Arbeitstagen pro Jahr (225) multipliziert.</a:t>
          </a:r>
        </a:p>
        <a:p>
          <a:r>
            <a:rPr lang="en-US" sz="1100"/>
            <a:t>3. Die so abgeschätzte Summe der gefahrenen Kilometer wird anhand von Sekundärdaten zum Pendelverhalten in Deutschland (z.B. Agora</a:t>
          </a:r>
        </a:p>
        <a:p>
          <a:r>
            <a:rPr lang="en-US" sz="1100"/>
            <a:t>    Verkehrswende: Wende im Pendelverkehr) anteilig den unterschiedlichen Verkehrsträgern zugeordnet.</a:t>
          </a:r>
        </a:p>
        <a:p>
          <a:endParaRPr lang="en-US" sz="1100"/>
        </a:p>
        <a:p>
          <a:endParaRPr lang="en-US" sz="1100">
            <a:solidFill>
              <a:srgbClr val="0070C0"/>
            </a:solidFill>
          </a:endParaRPr>
        </a:p>
        <a:p>
          <a:endParaRPr lang="en-US" sz="1100">
            <a:solidFill>
              <a:srgbClr val="0070C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82550</xdr:colOff>
      <xdr:row>1</xdr:row>
      <xdr:rowOff>82550</xdr:rowOff>
    </xdr:from>
    <xdr:to>
      <xdr:col>7</xdr:col>
      <xdr:colOff>424039</xdr:colOff>
      <xdr:row>8</xdr:row>
      <xdr:rowOff>110067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983E98E2-4E6D-47BA-B471-0EF88AB13C4C}"/>
            </a:ext>
          </a:extLst>
        </xdr:cNvPr>
        <xdr:cNvSpPr txBox="1"/>
      </xdr:nvSpPr>
      <xdr:spPr>
        <a:xfrm>
          <a:off x="82550" y="317500"/>
          <a:ext cx="6843889" cy="1164167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Vorgehensweise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Anzahl der Pakete ermitteln =&gt; Daten aus Intrastat-Meldung an den Zoll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Annahme: Durchschnittsgewicht 5 kg =&gt; Anzahl der Pakete x 5 kg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Entfernung berechnen; für Ausland wird die Landeshauptstadt des jeweiligen Landes als Ziel angenommen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kg/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1000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km für jeden Ort berechnen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Annahme Beförderungsmittel: LKW (national); Flugzeug (international) </a:t>
          </a:r>
          <a:r>
            <a:rPr lang="en-US"/>
            <a:t> </a:t>
          </a:r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erlin.de/sen/uvk/_assets/umwelt/kreislaufwirtschaft/abfallbehoerde/abfallbilanzen/stoffstrom_klimagas_umweltbilanz_2020.pdf&amp;ved=2ahUKEwjR5amurJKGAxUBbvEDHZNeAVcQFnoECBAQAQ&amp;usg=AOvVaw3T1Z8xrC20lC8i0r2cqREk" TargetMode="External"/><Relationship Id="rId7" Type="http://schemas.openxmlformats.org/officeDocument/2006/relationships/hyperlink" Target="https://www.gov.uk/government/publications/greenhouse-gas-reporting-conversion-factors-2022" TargetMode="External"/><Relationship Id="rId2" Type="http://schemas.openxmlformats.org/officeDocument/2006/relationships/hyperlink" Target="https://www.berlin.de/sen/uvk/_assets/umwelt/kreislaufwirtschaft/abfallbehoerde/abfallbilanzen/stoffstrom_klimagas_umweltbilanz_2020.pdf&amp;ved=2ahUKEwjR5amurJKGAxUBbvEDHZNeAVcQFnoECBAQAQ&amp;usg=AOvVaw3T1Z8xrC20lC8i0r2cqREk" TargetMode="External"/><Relationship Id="rId1" Type="http://schemas.openxmlformats.org/officeDocument/2006/relationships/hyperlink" Target="https://www.berlin.de/sen/uvk/_assets/umwelt/kreislaufwirtschaft/abfallbehoerde/abfallbilanzen/stoffstrom_klimagas_umweltbilanz_2020.pdf&amp;ved=2ahUKEwjR5amurJKGAxUBbvEDHZNeAVcQFnoECBAQAQ&amp;usg=AOvVaw3T1Z8xrC20lC8i0r2cqREk" TargetMode="External"/><Relationship Id="rId6" Type="http://schemas.openxmlformats.org/officeDocument/2006/relationships/hyperlink" Target="https://www.gov.uk/government/publications/greenhouse-gas-reporting-conversion-factors-2022" TargetMode="External"/><Relationship Id="rId5" Type="http://schemas.openxmlformats.org/officeDocument/2006/relationships/hyperlink" Target="https://www.berlin.de/sen/uvk/_assets/umwelt/kreislaufwirtschaft/abfallbehoerde/abfallbilanzen/stoffstrom_klimagas_umweltbilanz_2020.pdf&amp;ved=2ahUKEwjR5amurJKGAxUBbvEDHZNeAVcQFnoECBAQAQ&amp;usg=AOvVaw3T1Z8xrC20lC8i0r2cqREk" TargetMode="External"/><Relationship Id="rId4" Type="http://schemas.openxmlformats.org/officeDocument/2006/relationships/hyperlink" Target="https://www.berlin.de/sen/uvk/_assets/umwelt/kreislaufwirtschaft/abfallbehoerde/abfallbilanzen/stoffstrom_klimagas_umweltbilanz_2020.pdf&amp;ved=2ahUKEwjR5amurJKGAxUBbvEDHZNeAVcQFnoECBAQAQ&amp;usg=AOvVaw3T1Z8xrC20lC8i0r2cqREk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afa.de/SharedDocs/Downloads/DE/Energie/eew_infoblatt_co2_faktoren_2024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limatiq.io/data/emission-factor/31053558-2b28-475f-927f-4e47384d0fb4" TargetMode="External"/><Relationship Id="rId2" Type="http://schemas.openxmlformats.org/officeDocument/2006/relationships/hyperlink" Target="https://www.climatiq.io/data/emission-factor/f34ef191-c008-4cd8-83de-36befe2dc907" TargetMode="External"/><Relationship Id="rId1" Type="http://schemas.openxmlformats.org/officeDocument/2006/relationships/hyperlink" Target="https://www.climatiq.io/data/emission-factor/77987ad6-ecf4-4ab8-8b88-dd040688c9f9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www.climatiq.io/data/emission-factor/cc8104f4-9e9e-49f3-9713-174b967e03be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robas.umweltbundesamt.de/php/prozessdetails.php?id=%7b17EE0594-3CF6-4901-8690-6019418504BE%7d" TargetMode="External"/><Relationship Id="rId13" Type="http://schemas.openxmlformats.org/officeDocument/2006/relationships/hyperlink" Target="https://silo.tips/download/the-carbon-footprint-of-remanufactured-versus-new-mono-toner-printer-cartridges" TargetMode="External"/><Relationship Id="rId3" Type="http://schemas.openxmlformats.org/officeDocument/2006/relationships/hyperlink" Target="https://www.probas.umweltbundesamt.de/php/prozessdetails.php?id=%7b9D157A37-E96A-4417-A0F2-A253E97D2F52%7d" TargetMode="External"/><Relationship Id="rId7" Type="http://schemas.openxmlformats.org/officeDocument/2006/relationships/hyperlink" Target="https://www.probas.umweltbundesamt.de/php/prozessdetails.php?id=%7b7F4C339E-3ACD-4BC6-9744-0CF3AE65DF13%7d" TargetMode="External"/><Relationship Id="rId12" Type="http://schemas.openxmlformats.org/officeDocument/2006/relationships/hyperlink" Target="https://www.probas.umweltbundesamt.de/php/index.php" TargetMode="External"/><Relationship Id="rId2" Type="http://schemas.openxmlformats.org/officeDocument/2006/relationships/hyperlink" Target="https://www.probas.umweltbundesamt.de/php/prozessdetails.php?id=%7b4C359526-505E-485B-8C0A-983D8DFC49E3%7d" TargetMode="External"/><Relationship Id="rId1" Type="http://schemas.openxmlformats.org/officeDocument/2006/relationships/hyperlink" Target="https://www.probas.umweltbundesamt.de/php/prozessdetails.php?id=%7bDE756C6C-F538-4456-B0E9-3EDAA7415F64%7d" TargetMode="External"/><Relationship Id="rId6" Type="http://schemas.openxmlformats.org/officeDocument/2006/relationships/hyperlink" Target="https://www.probas.umweltbundesamt.de/php/prozessdetails.php?id=%7b0E0B2AAC-9043-11D3-B2C8-0080C8941B49%7d" TargetMode="External"/><Relationship Id="rId11" Type="http://schemas.openxmlformats.org/officeDocument/2006/relationships/hyperlink" Target="https://www.gov.uk/government/publications/greenhouse-gas-reporting-conversion-factors-2022" TargetMode="External"/><Relationship Id="rId5" Type="http://schemas.openxmlformats.org/officeDocument/2006/relationships/hyperlink" Target="https://www.probas.umweltbundesamt.de/php/prozessdetails.php?id=%7bFCCF131D-46A6-4432-9A09-46299FFD89DA%7d" TargetMode="External"/><Relationship Id="rId10" Type="http://schemas.openxmlformats.org/officeDocument/2006/relationships/hyperlink" Target="https://www.gov.uk/government/publications/greenhouse-gas-reporting-conversion-factors-2022" TargetMode="External"/><Relationship Id="rId4" Type="http://schemas.openxmlformats.org/officeDocument/2006/relationships/hyperlink" Target="https://www.probas.umweltbundesamt.de/php/prozessdetails.php?id=%7b52BD7B05-1AC9-4F2C-B990-1D421E32350A%7d" TargetMode="External"/><Relationship Id="rId9" Type="http://schemas.openxmlformats.org/officeDocument/2006/relationships/hyperlink" Target="https://www.probas.umweltbundesamt.de/php/prozessdetails.php?id=%7bDE756C6C-F538-4456-B0E9-3EDAA7415F64%7d" TargetMode="External"/><Relationship Id="rId14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oekobaudat.de/no_cache/en/database/search.html" TargetMode="External"/><Relationship Id="rId1" Type="http://schemas.openxmlformats.org/officeDocument/2006/relationships/hyperlink" Target="https://www.umweltbundesamt.de/umwelttipps-fuer-den-alltag/elektrogeraete/computer-pc-lapto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topLeftCell="A32" zoomScale="90" zoomScaleNormal="90" workbookViewId="0">
      <selection activeCell="H40" sqref="H40"/>
    </sheetView>
  </sheetViews>
  <sheetFormatPr baseColWidth="10" defaultRowHeight="14.5" x14ac:dyDescent="0.35"/>
  <cols>
    <col min="1" max="1" width="51" customWidth="1"/>
    <col min="2" max="2" width="23.26953125" style="10" customWidth="1"/>
    <col min="3" max="3" width="18.7265625" style="10" customWidth="1"/>
    <col min="4" max="4" width="15.7265625" style="10" customWidth="1"/>
    <col min="5" max="5" width="5.81640625" style="10" customWidth="1"/>
    <col min="6" max="6" width="13.453125" customWidth="1"/>
    <col min="7" max="7" width="6.26953125" style="10" customWidth="1"/>
    <col min="8" max="8" width="68.26953125" style="10" customWidth="1"/>
    <col min="9" max="9" width="31.26953125" customWidth="1"/>
    <col min="10" max="10" width="23.453125" customWidth="1"/>
    <col min="11" max="11" width="16" customWidth="1"/>
    <col min="13" max="13" width="82.453125" customWidth="1"/>
    <col min="14" max="14" width="33.81640625" customWidth="1"/>
  </cols>
  <sheetData>
    <row r="1" spans="1:12" ht="26" x14ac:dyDescent="0.6">
      <c r="A1" s="199" t="s">
        <v>601</v>
      </c>
      <c r="B1" s="197"/>
      <c r="C1" s="197"/>
      <c r="D1" s="197"/>
      <c r="E1" s="197"/>
      <c r="F1" s="198"/>
    </row>
    <row r="3" spans="1:12" ht="18.5" x14ac:dyDescent="0.45">
      <c r="A3" s="188" t="s">
        <v>599</v>
      </c>
      <c r="B3" s="189"/>
      <c r="C3" s="189"/>
      <c r="D3" s="189"/>
      <c r="E3" s="189"/>
      <c r="F3" s="188"/>
      <c r="G3" s="9"/>
      <c r="H3" s="9"/>
      <c r="K3" s="19"/>
      <c r="L3" s="19"/>
    </row>
    <row r="4" spans="1:12" s="193" customFormat="1" ht="18.5" x14ac:dyDescent="0.45">
      <c r="A4" s="200"/>
      <c r="B4" s="190"/>
      <c r="C4" s="190"/>
      <c r="D4" s="190"/>
      <c r="E4" s="190"/>
      <c r="F4" s="200"/>
      <c r="G4" s="157"/>
      <c r="H4" s="157"/>
      <c r="K4" s="201"/>
      <c r="L4" s="201"/>
    </row>
    <row r="5" spans="1:12" s="193" customFormat="1" ht="18.5" x14ac:dyDescent="0.45">
      <c r="A5" s="203" t="s">
        <v>604</v>
      </c>
      <c r="B5" s="204"/>
      <c r="C5" s="204"/>
      <c r="D5" s="204"/>
      <c r="E5" s="204"/>
      <c r="F5" s="205"/>
      <c r="G5" s="157"/>
      <c r="H5" s="157"/>
      <c r="K5" s="201"/>
      <c r="L5" s="201"/>
    </row>
    <row r="6" spans="1:12" s="193" customFormat="1" ht="18.5" x14ac:dyDescent="0.45">
      <c r="A6" s="202"/>
      <c r="B6" s="190"/>
      <c r="C6" s="190"/>
      <c r="D6" s="190"/>
      <c r="E6" s="190"/>
      <c r="F6" s="200"/>
      <c r="G6" s="157"/>
      <c r="H6" s="157"/>
      <c r="K6" s="201"/>
      <c r="L6" s="201"/>
    </row>
    <row r="7" spans="1:12" ht="18.5" x14ac:dyDescent="0.45">
      <c r="A7" s="1" t="s">
        <v>602</v>
      </c>
      <c r="B7" s="11" t="s">
        <v>603</v>
      </c>
      <c r="C7" s="11"/>
      <c r="F7" s="4"/>
      <c r="G7" s="9"/>
      <c r="H7" s="9"/>
      <c r="K7" s="19"/>
      <c r="L7" s="19"/>
    </row>
    <row r="8" spans="1:12" ht="18.5" x14ac:dyDescent="0.45">
      <c r="A8" s="58" t="s">
        <v>18</v>
      </c>
      <c r="B8" s="11" t="s">
        <v>19</v>
      </c>
      <c r="C8" s="11"/>
      <c r="D8" s="9"/>
      <c r="E8" s="186" t="s">
        <v>209</v>
      </c>
      <c r="F8" s="184"/>
      <c r="G8" s="183"/>
      <c r="H8" s="9"/>
    </row>
    <row r="9" spans="1:12" ht="18.5" x14ac:dyDescent="0.45">
      <c r="A9" s="58" t="s">
        <v>20</v>
      </c>
      <c r="B9" s="81" t="s">
        <v>160</v>
      </c>
      <c r="C9" s="81"/>
      <c r="D9" s="9"/>
      <c r="E9" s="185"/>
      <c r="F9" s="157"/>
      <c r="G9" s="184"/>
      <c r="H9" s="9"/>
    </row>
    <row r="10" spans="1:12" ht="18.5" x14ac:dyDescent="0.45">
      <c r="A10" s="58" t="s">
        <v>559</v>
      </c>
      <c r="B10" s="149">
        <v>1800</v>
      </c>
      <c r="C10" s="149"/>
      <c r="D10" s="74"/>
      <c r="E10" s="185"/>
      <c r="F10" s="157"/>
      <c r="G10" s="184"/>
      <c r="H10" s="9"/>
    </row>
    <row r="11" spans="1:12" x14ac:dyDescent="0.35">
      <c r="A11" s="1" t="s">
        <v>7</v>
      </c>
      <c r="B11" s="150">
        <f>SUM(D21,D28,D52)</f>
        <v>19726.41064990795</v>
      </c>
      <c r="C11" s="150"/>
      <c r="E11" s="185"/>
      <c r="F11" s="187"/>
      <c r="G11" s="184"/>
      <c r="H11"/>
    </row>
    <row r="12" spans="1:12" x14ac:dyDescent="0.35">
      <c r="A12" s="58" t="s">
        <v>28</v>
      </c>
      <c r="B12" s="148">
        <f>B11/B10</f>
        <v>10.95911702772664</v>
      </c>
      <c r="C12" s="148"/>
      <c r="E12" s="185"/>
      <c r="F12" s="185"/>
      <c r="G12" s="185"/>
    </row>
    <row r="13" spans="1:12" ht="18.5" x14ac:dyDescent="0.45">
      <c r="A13" s="21"/>
      <c r="B13" s="37"/>
      <c r="C13" s="37"/>
    </row>
    <row r="14" spans="1:12" ht="18.5" x14ac:dyDescent="0.45">
      <c r="A14" s="203" t="s">
        <v>5</v>
      </c>
      <c r="B14" s="206"/>
      <c r="C14" s="206"/>
      <c r="D14" s="206"/>
      <c r="E14" s="206"/>
      <c r="F14" s="207"/>
    </row>
    <row r="15" spans="1:12" x14ac:dyDescent="0.35">
      <c r="F15" s="1"/>
    </row>
    <row r="16" spans="1:12" x14ac:dyDescent="0.35">
      <c r="A16" s="2" t="s">
        <v>166</v>
      </c>
      <c r="B16" s="7" t="s">
        <v>163</v>
      </c>
      <c r="C16" s="7"/>
      <c r="D16" s="7" t="s">
        <v>12</v>
      </c>
      <c r="E16" s="7"/>
      <c r="F16" s="7" t="s">
        <v>600</v>
      </c>
      <c r="G16"/>
      <c r="H16" s="191" t="s">
        <v>605</v>
      </c>
    </row>
    <row r="17" spans="1:8" x14ac:dyDescent="0.35">
      <c r="A17" t="s">
        <v>172</v>
      </c>
      <c r="B17" s="73" t="s">
        <v>614</v>
      </c>
      <c r="C17" s="73"/>
      <c r="D17" s="151">
        <f>SUM('Scope 1 '!G6:G9)</f>
        <v>495.40000000000003</v>
      </c>
      <c r="E17" s="28"/>
      <c r="F17" s="192" t="s">
        <v>595</v>
      </c>
      <c r="G17"/>
      <c r="H17"/>
    </row>
    <row r="18" spans="1:8" x14ac:dyDescent="0.35">
      <c r="A18" t="s">
        <v>178</v>
      </c>
      <c r="B18" s="73" t="s">
        <v>206</v>
      </c>
      <c r="C18" s="73"/>
      <c r="D18" s="151">
        <f>SUM('Scope 1 '!G13:G18)</f>
        <v>13.776700000000002</v>
      </c>
      <c r="E18" s="28"/>
      <c r="F18" s="192" t="s">
        <v>595</v>
      </c>
      <c r="G18" s="28"/>
      <c r="H18"/>
    </row>
    <row r="19" spans="1:8" x14ac:dyDescent="0.35">
      <c r="A19" t="s">
        <v>179</v>
      </c>
      <c r="B19" s="73" t="s">
        <v>607</v>
      </c>
      <c r="C19" s="73"/>
      <c r="D19" s="151">
        <f>SUM('Scope 1 '!G22:G24)</f>
        <v>10.08</v>
      </c>
      <c r="E19" s="28"/>
      <c r="F19" s="195" t="s">
        <v>597</v>
      </c>
      <c r="G19" s="28"/>
      <c r="H19"/>
    </row>
    <row r="20" spans="1:8" x14ac:dyDescent="0.35">
      <c r="A20" t="s">
        <v>180</v>
      </c>
      <c r="B20" s="73" t="s">
        <v>607</v>
      </c>
      <c r="C20" s="73"/>
      <c r="D20" s="151">
        <f>SUM('Scope 1 '!G29:G31)</f>
        <v>744</v>
      </c>
      <c r="E20" s="28"/>
      <c r="F20" s="195" t="s">
        <v>597</v>
      </c>
      <c r="G20" s="28"/>
      <c r="H20"/>
    </row>
    <row r="21" spans="1:8" x14ac:dyDescent="0.35">
      <c r="A21" s="1" t="s">
        <v>6</v>
      </c>
      <c r="D21" s="153">
        <f>SUM(D17:D20)</f>
        <v>1263.2566999999999</v>
      </c>
      <c r="E21" s="30"/>
      <c r="F21" s="193"/>
      <c r="G21"/>
      <c r="H21"/>
    </row>
    <row r="22" spans="1:8" x14ac:dyDescent="0.35">
      <c r="D22" s="28"/>
      <c r="E22" s="28"/>
      <c r="G22"/>
      <c r="H22"/>
    </row>
    <row r="23" spans="1:8" ht="18.5" x14ac:dyDescent="0.45">
      <c r="A23" s="203" t="s">
        <v>25</v>
      </c>
      <c r="B23" s="206"/>
      <c r="C23" s="206"/>
      <c r="D23" s="208"/>
      <c r="E23" s="208"/>
      <c r="F23" s="207"/>
      <c r="G23"/>
      <c r="H23"/>
    </row>
    <row r="24" spans="1:8" x14ac:dyDescent="0.35">
      <c r="D24" s="28"/>
      <c r="E24" s="28"/>
      <c r="G24"/>
      <c r="H24"/>
    </row>
    <row r="25" spans="1:8" x14ac:dyDescent="0.35">
      <c r="A25" s="3" t="s">
        <v>166</v>
      </c>
      <c r="B25" s="8" t="s">
        <v>163</v>
      </c>
      <c r="C25" s="8"/>
      <c r="D25" s="31" t="s">
        <v>164</v>
      </c>
      <c r="E25" s="31"/>
      <c r="F25" s="2" t="s">
        <v>11</v>
      </c>
      <c r="G25"/>
      <c r="H25"/>
    </row>
    <row r="26" spans="1:8" x14ac:dyDescent="0.35">
      <c r="A26" t="s">
        <v>23</v>
      </c>
      <c r="B26" s="73" t="s">
        <v>614</v>
      </c>
      <c r="C26" s="73"/>
      <c r="D26" s="151">
        <f>PRODUCT('Scope 2 Market based'!G4)</f>
        <v>0</v>
      </c>
      <c r="E26" s="28"/>
      <c r="F26" s="192" t="s">
        <v>595</v>
      </c>
      <c r="G26"/>
      <c r="H26"/>
    </row>
    <row r="27" spans="1:8" x14ac:dyDescent="0.35">
      <c r="A27" t="s">
        <v>200</v>
      </c>
      <c r="B27" s="73" t="s">
        <v>614</v>
      </c>
      <c r="C27" s="73"/>
      <c r="D27" s="151">
        <f>PRODUCT('Scope 2 Market based'!G5)</f>
        <v>79</v>
      </c>
      <c r="E27" s="28"/>
      <c r="F27" s="192" t="s">
        <v>595</v>
      </c>
      <c r="G27"/>
      <c r="H27"/>
    </row>
    <row r="28" spans="1:8" s="6" customFormat="1" x14ac:dyDescent="0.35">
      <c r="A28" s="1" t="s">
        <v>165</v>
      </c>
      <c r="B28" s="10"/>
      <c r="C28" s="10"/>
      <c r="D28" s="153">
        <f>SUM(D26:D27)</f>
        <v>79</v>
      </c>
      <c r="E28" s="30"/>
    </row>
    <row r="29" spans="1:8" x14ac:dyDescent="0.35">
      <c r="A29" s="6"/>
      <c r="D29" s="153"/>
      <c r="E29" s="30"/>
      <c r="G29"/>
      <c r="H29"/>
    </row>
    <row r="30" spans="1:8" ht="18.5" x14ac:dyDescent="0.45">
      <c r="A30" s="203" t="s">
        <v>27</v>
      </c>
      <c r="B30" s="206"/>
      <c r="C30" s="206"/>
      <c r="D30" s="208"/>
      <c r="E30" s="208"/>
      <c r="F30" s="207"/>
      <c r="G30"/>
      <c r="H30"/>
    </row>
    <row r="31" spans="1:8" x14ac:dyDescent="0.35">
      <c r="D31" s="28"/>
      <c r="E31" s="28"/>
      <c r="G31"/>
      <c r="H31"/>
    </row>
    <row r="32" spans="1:8" x14ac:dyDescent="0.35">
      <c r="A32" s="3" t="s">
        <v>166</v>
      </c>
      <c r="B32" s="8" t="s">
        <v>163</v>
      </c>
      <c r="C32" s="8"/>
      <c r="D32" s="31" t="s">
        <v>164</v>
      </c>
      <c r="E32" s="31"/>
      <c r="F32" s="2" t="s">
        <v>11</v>
      </c>
      <c r="G32"/>
      <c r="H32"/>
    </row>
    <row r="33" spans="1:8" x14ac:dyDescent="0.35">
      <c r="A33" t="s">
        <v>57</v>
      </c>
      <c r="B33" s="73" t="s">
        <v>614</v>
      </c>
      <c r="C33" s="73"/>
      <c r="D33" s="151">
        <f>PRODUCT('Scope 2 Location based'!G4)</f>
        <v>380.85</v>
      </c>
      <c r="E33" s="28"/>
      <c r="F33" s="192" t="s">
        <v>595</v>
      </c>
      <c r="G33"/>
      <c r="H33"/>
    </row>
    <row r="34" spans="1:8" x14ac:dyDescent="0.35">
      <c r="A34" t="s">
        <v>560</v>
      </c>
      <c r="B34" s="73" t="s">
        <v>614</v>
      </c>
      <c r="C34" s="73"/>
      <c r="D34" s="151">
        <f>PRODUCT('Scope 2 Location based'!G5)</f>
        <v>286.95</v>
      </c>
      <c r="E34" s="28"/>
      <c r="F34" s="192" t="s">
        <v>595</v>
      </c>
      <c r="G34"/>
      <c r="H34"/>
    </row>
    <row r="35" spans="1:8" s="6" customFormat="1" x14ac:dyDescent="0.35">
      <c r="A35" s="1" t="s">
        <v>165</v>
      </c>
      <c r="B35" s="10"/>
      <c r="C35" s="10"/>
      <c r="D35" s="153">
        <f>SUM(D33:D34)</f>
        <v>667.8</v>
      </c>
      <c r="E35" s="30"/>
    </row>
    <row r="36" spans="1:8" s="6" customFormat="1" x14ac:dyDescent="0.35">
      <c r="A36" s="1"/>
      <c r="B36" s="10"/>
      <c r="C36" s="11"/>
      <c r="D36" s="153"/>
      <c r="E36" s="30"/>
    </row>
    <row r="37" spans="1:8" ht="18.5" x14ac:dyDescent="0.45">
      <c r="A37" s="203" t="s">
        <v>26</v>
      </c>
      <c r="B37" s="206"/>
      <c r="C37" s="206"/>
      <c r="D37" s="209"/>
      <c r="E37" s="209"/>
      <c r="F37" s="207"/>
      <c r="G37"/>
      <c r="H37"/>
    </row>
    <row r="38" spans="1:8" x14ac:dyDescent="0.35">
      <c r="D38" s="28"/>
      <c r="E38" s="28"/>
      <c r="G38"/>
      <c r="H38"/>
    </row>
    <row r="39" spans="1:8" x14ac:dyDescent="0.35">
      <c r="A39" s="2" t="s">
        <v>166</v>
      </c>
      <c r="B39" s="7" t="s">
        <v>163</v>
      </c>
      <c r="C39" s="7"/>
      <c r="D39" s="32" t="s">
        <v>12</v>
      </c>
      <c r="E39" s="32"/>
      <c r="F39" s="2" t="s">
        <v>11</v>
      </c>
      <c r="G39"/>
      <c r="H39"/>
    </row>
    <row r="40" spans="1:8" x14ac:dyDescent="0.35">
      <c r="A40" s="221" t="s">
        <v>624</v>
      </c>
      <c r="B40" s="73" t="s">
        <v>613</v>
      </c>
      <c r="C40" s="73"/>
      <c r="D40" s="151">
        <f>SUM('Scope 3.1 Schätzung'!J49)</f>
        <v>233.46552035222362</v>
      </c>
      <c r="E40" s="40"/>
      <c r="F40" s="194" t="s">
        <v>596</v>
      </c>
      <c r="G40"/>
      <c r="H40" s="225"/>
    </row>
    <row r="41" spans="1:8" x14ac:dyDescent="0.35">
      <c r="A41" s="221" t="s">
        <v>622</v>
      </c>
      <c r="B41" s="73" t="s">
        <v>613</v>
      </c>
      <c r="C41" s="73"/>
      <c r="D41" s="151">
        <f>SUM('Scope 3.1 konkrete Werte'!G101)</f>
        <v>1671.067571039697</v>
      </c>
      <c r="E41" s="40"/>
      <c r="F41" s="192" t="s">
        <v>595</v>
      </c>
      <c r="G41"/>
      <c r="H41" s="225"/>
    </row>
    <row r="42" spans="1:8" x14ac:dyDescent="0.35">
      <c r="A42" s="126" t="s">
        <v>621</v>
      </c>
      <c r="B42" s="81"/>
      <c r="C42" s="81"/>
      <c r="D42" s="220">
        <f>SUM(D40:D41)</f>
        <v>1904.5330913919206</v>
      </c>
      <c r="E42" s="40"/>
      <c r="F42" s="228"/>
      <c r="G42"/>
      <c r="H42" s="225"/>
    </row>
    <row r="43" spans="1:8" ht="15.65" customHeight="1" x14ac:dyDescent="0.35">
      <c r="A43" s="221" t="s">
        <v>623</v>
      </c>
      <c r="B43" s="73" t="s">
        <v>8</v>
      </c>
      <c r="C43" s="73"/>
      <c r="D43" s="151">
        <f>SUM('Scope 3.2 Schätzungen '!J18)</f>
        <v>2484.4736605486128</v>
      </c>
      <c r="E43" s="40"/>
      <c r="F43" s="194" t="s">
        <v>596</v>
      </c>
      <c r="G43"/>
      <c r="H43" s="225"/>
    </row>
    <row r="44" spans="1:8" ht="15.65" customHeight="1" x14ac:dyDescent="0.35">
      <c r="A44" s="221" t="s">
        <v>625</v>
      </c>
      <c r="B44" s="73" t="s">
        <v>8</v>
      </c>
      <c r="C44" s="73"/>
      <c r="D44" s="151">
        <f>SUM('Scope 3.2 konkrete Werte'!G74)</f>
        <v>4215.3195386996904</v>
      </c>
      <c r="E44" s="40"/>
      <c r="F44" s="192" t="s">
        <v>595</v>
      </c>
      <c r="G44"/>
      <c r="H44" s="225"/>
    </row>
    <row r="45" spans="1:8" s="16" customFormat="1" x14ac:dyDescent="0.35">
      <c r="A45" t="s">
        <v>626</v>
      </c>
      <c r="B45" s="73"/>
      <c r="C45" s="73"/>
      <c r="D45" s="220">
        <f>SUM(D43:D44)</f>
        <v>6699.7931992483027</v>
      </c>
      <c r="E45" s="40"/>
      <c r="F45" s="229"/>
    </row>
    <row r="46" spans="1:8" s="16" customFormat="1" x14ac:dyDescent="0.35">
      <c r="A46" s="13" t="s">
        <v>568</v>
      </c>
      <c r="B46" s="61" t="s">
        <v>614</v>
      </c>
      <c r="C46" s="61"/>
      <c r="D46" s="154">
        <f>SUM('Scope 3.3'!G23)</f>
        <v>19.72946023990394</v>
      </c>
      <c r="E46" s="77"/>
      <c r="F46" s="192" t="s">
        <v>595</v>
      </c>
    </row>
    <row r="47" spans="1:8" ht="15.65" customHeight="1" x14ac:dyDescent="0.35">
      <c r="A47" s="13" t="s">
        <v>564</v>
      </c>
      <c r="B47" s="61" t="s">
        <v>8</v>
      </c>
      <c r="C47" s="61"/>
      <c r="D47" s="154">
        <f>SUM('Scope 3.4'!G14)</f>
        <v>1.5510600000000001</v>
      </c>
      <c r="E47" s="77"/>
      <c r="F47" s="196" t="s">
        <v>598</v>
      </c>
      <c r="G47"/>
      <c r="H47"/>
    </row>
    <row r="48" spans="1:8" ht="15.65" customHeight="1" x14ac:dyDescent="0.35">
      <c r="A48" t="s">
        <v>565</v>
      </c>
      <c r="B48" s="73" t="s">
        <v>37</v>
      </c>
      <c r="C48" s="73"/>
      <c r="D48" s="154">
        <f>SUM('Scope 3.5'!G23)</f>
        <v>6.6741483875968983</v>
      </c>
      <c r="E48" s="28"/>
      <c r="F48" s="192" t="s">
        <v>595</v>
      </c>
      <c r="G48"/>
      <c r="H48"/>
    </row>
    <row r="49" spans="1:9" x14ac:dyDescent="0.35">
      <c r="A49" s="18" t="s">
        <v>566</v>
      </c>
      <c r="B49" s="88" t="s">
        <v>9</v>
      </c>
      <c r="C49" s="88"/>
      <c r="D49" s="154">
        <f>SUM('Scope 3.6'!G15)</f>
        <v>456.86070000000012</v>
      </c>
      <c r="E49" s="33"/>
      <c r="F49" s="195" t="s">
        <v>597</v>
      </c>
      <c r="G49"/>
      <c r="H49"/>
    </row>
    <row r="50" spans="1:9" x14ac:dyDescent="0.35">
      <c r="A50" s="18" t="s">
        <v>567</v>
      </c>
      <c r="B50" s="88" t="s">
        <v>10</v>
      </c>
      <c r="C50" s="88"/>
      <c r="D50" s="154">
        <f>SUM('Scope 3.7 '!G35)</f>
        <v>535.58000000000004</v>
      </c>
      <c r="E50" s="34"/>
      <c r="F50" s="195" t="s">
        <v>597</v>
      </c>
      <c r="G50"/>
      <c r="H50"/>
    </row>
    <row r="51" spans="1:9" x14ac:dyDescent="0.35">
      <c r="A51" s="18" t="s">
        <v>563</v>
      </c>
      <c r="B51" s="88" t="s">
        <v>206</v>
      </c>
      <c r="C51" s="88"/>
      <c r="D51" s="154">
        <f>SUM('Scope 3.9'!G14)</f>
        <v>155.10599999999999</v>
      </c>
      <c r="E51" s="34"/>
      <c r="F51" s="196" t="s">
        <v>598</v>
      </c>
      <c r="H51"/>
    </row>
    <row r="52" spans="1:9" x14ac:dyDescent="0.35">
      <c r="A52" s="1" t="s">
        <v>167</v>
      </c>
      <c r="D52" s="153">
        <f>SUM(D40:D51)</f>
        <v>18384.153949907952</v>
      </c>
      <c r="E52" s="30"/>
    </row>
    <row r="59" spans="1:9" s="16" customFormat="1" x14ac:dyDescent="0.35">
      <c r="A59"/>
      <c r="B59" s="10"/>
      <c r="C59" s="10"/>
      <c r="D59" s="10"/>
      <c r="E59" s="10"/>
      <c r="F59"/>
      <c r="G59" s="10"/>
      <c r="H59" s="10"/>
      <c r="I59" s="15"/>
    </row>
    <row r="60" spans="1:9" x14ac:dyDescent="0.35">
      <c r="I60" s="12"/>
    </row>
    <row r="63" spans="1:9" x14ac:dyDescent="0.35">
      <c r="I63" s="12"/>
    </row>
    <row r="65" spans="9:9" x14ac:dyDescent="0.35">
      <c r="I65" s="12"/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3"/>
  <sheetViews>
    <sheetView topLeftCell="A16" zoomScale="90" zoomScaleNormal="90" workbookViewId="0">
      <selection activeCell="I25" sqref="I25"/>
    </sheetView>
  </sheetViews>
  <sheetFormatPr baseColWidth="10" defaultRowHeight="14.5" x14ac:dyDescent="0.35"/>
  <cols>
    <col min="1" max="1" width="39.7265625" customWidth="1"/>
    <col min="2" max="2" width="19.453125" customWidth="1"/>
    <col min="3" max="3" width="17.81640625" style="10" customWidth="1"/>
    <col min="4" max="4" width="10.81640625" style="10"/>
    <col min="5" max="5" width="13.81640625" style="10" customWidth="1"/>
    <col min="6" max="6" width="10.81640625" style="10"/>
    <col min="8" max="8" width="5.26953125" customWidth="1"/>
    <col min="9" max="9" width="68.453125" customWidth="1"/>
    <col min="10" max="10" width="147.54296875" customWidth="1"/>
  </cols>
  <sheetData>
    <row r="1" spans="1:10" ht="18.5" x14ac:dyDescent="0.45">
      <c r="A1" s="62" t="s">
        <v>576</v>
      </c>
      <c r="B1" s="2"/>
      <c r="C1" s="7"/>
      <c r="D1" s="7"/>
    </row>
    <row r="2" spans="1:10" ht="18.5" x14ac:dyDescent="0.45">
      <c r="A2" s="4"/>
      <c r="B2" s="1"/>
      <c r="C2" s="11"/>
      <c r="D2" s="11"/>
    </row>
    <row r="3" spans="1:10" x14ac:dyDescent="0.35">
      <c r="A3" s="2" t="s">
        <v>166</v>
      </c>
      <c r="B3" s="7" t="s">
        <v>163</v>
      </c>
      <c r="C3" s="7" t="s">
        <v>1</v>
      </c>
      <c r="D3" s="7" t="s">
        <v>0</v>
      </c>
      <c r="E3" s="48" t="s">
        <v>573</v>
      </c>
      <c r="F3" s="48" t="s">
        <v>357</v>
      </c>
      <c r="G3" s="7" t="s">
        <v>12</v>
      </c>
      <c r="H3" s="7"/>
      <c r="I3" s="7" t="s">
        <v>168</v>
      </c>
      <c r="J3" s="2" t="s">
        <v>169</v>
      </c>
    </row>
    <row r="5" spans="1:10" x14ac:dyDescent="0.35">
      <c r="A5" t="s">
        <v>474</v>
      </c>
      <c r="B5" s="12" t="s">
        <v>208</v>
      </c>
      <c r="C5" s="175">
        <v>10000</v>
      </c>
      <c r="D5" s="10" t="s">
        <v>3</v>
      </c>
      <c r="E5" s="80">
        <v>3.3271920000000003E-2</v>
      </c>
      <c r="F5" s="10">
        <v>2020</v>
      </c>
      <c r="G5" s="5">
        <f t="shared" ref="G5:G21" si="0">PRODUCT(C5,E5)/1000</f>
        <v>0.33271920000000005</v>
      </c>
      <c r="I5" t="s">
        <v>504</v>
      </c>
      <c r="J5" t="s">
        <v>473</v>
      </c>
    </row>
    <row r="6" spans="1:10" x14ac:dyDescent="0.35">
      <c r="A6" t="s">
        <v>475</v>
      </c>
      <c r="B6" s="12" t="s">
        <v>208</v>
      </c>
      <c r="C6" s="175">
        <v>10000</v>
      </c>
      <c r="D6" s="10" t="s">
        <v>3</v>
      </c>
      <c r="E6" s="80">
        <v>5.7930409068791003E-2</v>
      </c>
      <c r="F6" s="10">
        <v>2020</v>
      </c>
      <c r="G6" s="5">
        <f t="shared" si="0"/>
        <v>0.57930409068791</v>
      </c>
      <c r="I6" t="s">
        <v>505</v>
      </c>
      <c r="J6" t="s">
        <v>473</v>
      </c>
    </row>
    <row r="7" spans="1:10" x14ac:dyDescent="0.35">
      <c r="A7" t="s">
        <v>476</v>
      </c>
      <c r="B7" s="12" t="s">
        <v>208</v>
      </c>
      <c r="C7" s="175">
        <v>10000</v>
      </c>
      <c r="D7" s="10" t="s">
        <v>3</v>
      </c>
      <c r="E7" s="80">
        <v>5.2225988172413799E-2</v>
      </c>
      <c r="F7" s="10">
        <v>2020</v>
      </c>
      <c r="G7" s="5">
        <f t="shared" si="0"/>
        <v>0.52225988172413806</v>
      </c>
      <c r="I7" t="s">
        <v>506</v>
      </c>
      <c r="J7" t="s">
        <v>473</v>
      </c>
    </row>
    <row r="8" spans="1:10" x14ac:dyDescent="0.35">
      <c r="A8" t="s">
        <v>482</v>
      </c>
      <c r="B8" s="12" t="s">
        <v>208</v>
      </c>
      <c r="C8" s="175">
        <v>10000</v>
      </c>
      <c r="D8" s="10" t="s">
        <v>3</v>
      </c>
      <c r="E8" s="80">
        <v>4.4933706749188798E-2</v>
      </c>
      <c r="F8" s="10">
        <v>2020</v>
      </c>
      <c r="G8" s="5">
        <f t="shared" si="0"/>
        <v>0.44933706749188795</v>
      </c>
      <c r="I8" t="s">
        <v>507</v>
      </c>
      <c r="J8" t="s">
        <v>473</v>
      </c>
    </row>
    <row r="9" spans="1:10" x14ac:dyDescent="0.35">
      <c r="A9" t="s">
        <v>483</v>
      </c>
      <c r="B9" s="12" t="s">
        <v>208</v>
      </c>
      <c r="C9" s="175">
        <v>10000</v>
      </c>
      <c r="D9" s="10" t="s">
        <v>3</v>
      </c>
      <c r="E9" s="105">
        <v>9.3490000000000004E-2</v>
      </c>
      <c r="F9" s="10">
        <v>2020</v>
      </c>
      <c r="G9" s="5">
        <f t="shared" si="0"/>
        <v>0.93490000000000006</v>
      </c>
      <c r="I9" t="s">
        <v>508</v>
      </c>
      <c r="J9" t="s">
        <v>473</v>
      </c>
    </row>
    <row r="10" spans="1:10" x14ac:dyDescent="0.35">
      <c r="A10" t="s">
        <v>477</v>
      </c>
      <c r="B10" s="12" t="s">
        <v>208</v>
      </c>
      <c r="C10" s="175">
        <v>10000</v>
      </c>
      <c r="D10" s="10" t="s">
        <v>3</v>
      </c>
      <c r="E10" s="80">
        <v>5.5714E-2</v>
      </c>
      <c r="F10" s="10">
        <v>2022</v>
      </c>
      <c r="G10" s="5">
        <f t="shared" si="0"/>
        <v>0.55713999999999997</v>
      </c>
      <c r="I10" t="s">
        <v>509</v>
      </c>
      <c r="J10" t="s">
        <v>473</v>
      </c>
    </row>
    <row r="11" spans="1:10" x14ac:dyDescent="0.35">
      <c r="B11" s="12" t="s">
        <v>208</v>
      </c>
      <c r="C11" s="175">
        <v>10000</v>
      </c>
      <c r="D11" s="10" t="s">
        <v>3</v>
      </c>
      <c r="G11" s="5">
        <f t="shared" si="0"/>
        <v>10</v>
      </c>
    </row>
    <row r="12" spans="1:10" s="16" customFormat="1" x14ac:dyDescent="0.35">
      <c r="A12" s="16" t="s">
        <v>484</v>
      </c>
      <c r="B12" s="15" t="s">
        <v>208</v>
      </c>
      <c r="C12" s="175">
        <v>10000</v>
      </c>
      <c r="D12" s="14" t="s">
        <v>3</v>
      </c>
      <c r="E12" s="96">
        <v>0.09</v>
      </c>
      <c r="F12" s="14">
        <v>2021</v>
      </c>
      <c r="G12" s="5">
        <f t="shared" si="0"/>
        <v>0.9</v>
      </c>
      <c r="I12" s="13" t="s">
        <v>512</v>
      </c>
      <c r="J12" s="16" t="s">
        <v>511</v>
      </c>
    </row>
    <row r="13" spans="1:10" x14ac:dyDescent="0.35">
      <c r="A13" t="s">
        <v>174</v>
      </c>
      <c r="B13" s="12" t="s">
        <v>208</v>
      </c>
      <c r="C13" s="175">
        <v>10000</v>
      </c>
      <c r="D13" s="10" t="s">
        <v>3</v>
      </c>
      <c r="E13" s="80">
        <v>0.04</v>
      </c>
      <c r="F13" s="10">
        <v>2021</v>
      </c>
      <c r="G13" s="5">
        <f t="shared" si="0"/>
        <v>0.4</v>
      </c>
      <c r="I13" t="s">
        <v>513</v>
      </c>
      <c r="J13" t="s">
        <v>511</v>
      </c>
    </row>
    <row r="14" spans="1:10" x14ac:dyDescent="0.35">
      <c r="A14" t="s">
        <v>478</v>
      </c>
      <c r="B14" s="12" t="s">
        <v>208</v>
      </c>
      <c r="C14" s="175">
        <v>10000</v>
      </c>
      <c r="D14" s="10" t="s">
        <v>3</v>
      </c>
      <c r="E14" s="10">
        <v>4.5999999999999999E-2</v>
      </c>
      <c r="F14" s="10">
        <v>2021</v>
      </c>
      <c r="G14" s="5">
        <f t="shared" si="0"/>
        <v>0.46</v>
      </c>
      <c r="I14" t="s">
        <v>513</v>
      </c>
      <c r="J14" t="s">
        <v>511</v>
      </c>
    </row>
    <row r="15" spans="1:10" s="16" customFormat="1" ht="45" customHeight="1" x14ac:dyDescent="0.35">
      <c r="A15" s="16" t="s">
        <v>479</v>
      </c>
      <c r="B15" s="15" t="s">
        <v>208</v>
      </c>
      <c r="C15" s="176">
        <v>10000</v>
      </c>
      <c r="D15" s="14" t="s">
        <v>4</v>
      </c>
      <c r="E15" s="14">
        <v>0.39300000000000002</v>
      </c>
      <c r="F15" s="14">
        <v>2020</v>
      </c>
      <c r="G15" s="222">
        <f t="shared" si="0"/>
        <v>3.93</v>
      </c>
      <c r="I15" s="13" t="s">
        <v>510</v>
      </c>
    </row>
    <row r="16" spans="1:10" x14ac:dyDescent="0.35">
      <c r="B16" s="12"/>
      <c r="C16" s="175">
        <v>10000</v>
      </c>
      <c r="E16" s="104"/>
      <c r="G16" s="5"/>
    </row>
    <row r="17" spans="1:10" s="16" customFormat="1" ht="29" x14ac:dyDescent="0.35">
      <c r="A17" s="16" t="s">
        <v>480</v>
      </c>
      <c r="B17" s="15" t="s">
        <v>208</v>
      </c>
      <c r="C17" s="175">
        <v>10000</v>
      </c>
      <c r="D17" s="14" t="s">
        <v>3</v>
      </c>
      <c r="E17" s="96">
        <v>3.3189999999999997E-2</v>
      </c>
      <c r="F17" s="14"/>
      <c r="G17" s="5">
        <f t="shared" si="0"/>
        <v>0.33189999999999997</v>
      </c>
      <c r="I17" s="13" t="s">
        <v>515</v>
      </c>
      <c r="J17" s="16" t="s">
        <v>266</v>
      </c>
    </row>
    <row r="18" spans="1:10" s="16" customFormat="1" ht="29" x14ac:dyDescent="0.35">
      <c r="A18" s="16" t="s">
        <v>481</v>
      </c>
      <c r="B18" s="15" t="s">
        <v>208</v>
      </c>
      <c r="C18" s="175">
        <v>10000</v>
      </c>
      <c r="D18" s="14" t="s">
        <v>3</v>
      </c>
      <c r="E18" s="96">
        <v>3.3189999999999997E-2</v>
      </c>
      <c r="F18" s="14"/>
      <c r="G18" s="5">
        <f t="shared" si="0"/>
        <v>0.33189999999999997</v>
      </c>
      <c r="I18" s="13" t="s">
        <v>515</v>
      </c>
      <c r="J18" s="16" t="s">
        <v>266</v>
      </c>
    </row>
    <row r="19" spans="1:10" x14ac:dyDescent="0.35">
      <c r="C19" s="177"/>
      <c r="E19" s="104"/>
      <c r="G19" s="27"/>
    </row>
    <row r="20" spans="1:10" s="16" customFormat="1" ht="58" x14ac:dyDescent="0.35">
      <c r="A20" s="16" t="s">
        <v>14</v>
      </c>
      <c r="B20" s="61" t="s">
        <v>206</v>
      </c>
      <c r="C20" s="176">
        <v>1000</v>
      </c>
      <c r="D20" s="14" t="s">
        <v>4</v>
      </c>
      <c r="E20" s="14">
        <v>5.8399999999999999E-4</v>
      </c>
      <c r="F20" s="14">
        <v>2020</v>
      </c>
      <c r="G20" s="107">
        <f t="shared" si="0"/>
        <v>5.8399999999999999E-4</v>
      </c>
      <c r="I20" s="13" t="s">
        <v>485</v>
      </c>
      <c r="J20" s="16" t="s">
        <v>514</v>
      </c>
    </row>
    <row r="21" spans="1:10" s="16" customFormat="1" ht="58" x14ac:dyDescent="0.35">
      <c r="A21" s="16" t="s">
        <v>15</v>
      </c>
      <c r="B21" s="61" t="s">
        <v>206</v>
      </c>
      <c r="C21" s="176">
        <v>1000</v>
      </c>
      <c r="D21" s="14" t="s">
        <v>4</v>
      </c>
      <c r="E21" s="14">
        <v>7.1299999999999998E-4</v>
      </c>
      <c r="F21" s="14">
        <v>2020</v>
      </c>
      <c r="G21" s="107">
        <f t="shared" si="0"/>
        <v>7.1299999999999998E-4</v>
      </c>
      <c r="I21" s="13" t="s">
        <v>486</v>
      </c>
      <c r="J21" s="16" t="s">
        <v>514</v>
      </c>
    </row>
    <row r="23" spans="1:10" x14ac:dyDescent="0.35">
      <c r="A23" s="1" t="s">
        <v>29</v>
      </c>
      <c r="G23" s="223">
        <f>SUM(G5:G18)</f>
        <v>19.72946023990394</v>
      </c>
    </row>
  </sheetData>
  <phoneticPr fontId="22" type="noConversion"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34B2B-D239-4880-A066-22879815DD27}">
  <dimension ref="A1:J14"/>
  <sheetViews>
    <sheetView zoomScale="90" zoomScaleNormal="90" workbookViewId="0">
      <selection activeCell="I16" sqref="I16"/>
    </sheetView>
  </sheetViews>
  <sheetFormatPr baseColWidth="10" defaultRowHeight="14.5" x14ac:dyDescent="0.35"/>
  <cols>
    <col min="1" max="1" width="20.26953125" customWidth="1"/>
    <col min="2" max="2" width="17.81640625" customWidth="1"/>
    <col min="4" max="6" width="10.81640625" style="10"/>
    <col min="8" max="8" width="6.7265625" customWidth="1"/>
    <col min="9" max="9" width="33" customWidth="1"/>
    <col min="10" max="10" width="106" customWidth="1"/>
  </cols>
  <sheetData>
    <row r="1" spans="1:10" ht="18.5" x14ac:dyDescent="0.45">
      <c r="A1" s="62" t="s">
        <v>577</v>
      </c>
      <c r="B1" s="2"/>
      <c r="C1" s="7"/>
      <c r="D1" s="7"/>
    </row>
    <row r="2" spans="1:10" ht="12.65" customHeight="1" x14ac:dyDescent="0.45">
      <c r="A2" s="4"/>
      <c r="B2" s="1"/>
      <c r="C2" s="11"/>
      <c r="D2" s="11"/>
    </row>
    <row r="3" spans="1:10" ht="12.65" customHeight="1" x14ac:dyDescent="0.35">
      <c r="A3" s="1"/>
      <c r="B3" s="1"/>
      <c r="C3" s="11"/>
      <c r="D3" s="11"/>
    </row>
    <row r="4" spans="1:10" ht="12.65" customHeight="1" x14ac:dyDescent="0.35">
      <c r="A4" s="16"/>
      <c r="B4" s="1"/>
      <c r="C4" s="11"/>
      <c r="D4" s="11"/>
    </row>
    <row r="5" spans="1:10" ht="12.65" customHeight="1" x14ac:dyDescent="0.35">
      <c r="A5" s="16"/>
      <c r="B5" s="1"/>
      <c r="C5" s="11"/>
      <c r="D5" s="11"/>
    </row>
    <row r="6" spans="1:10" ht="12.65" customHeight="1" x14ac:dyDescent="0.35">
      <c r="A6" s="16"/>
      <c r="B6" s="1"/>
      <c r="C6" s="11"/>
      <c r="D6" s="11"/>
    </row>
    <row r="7" spans="1:10" ht="12.65" customHeight="1" x14ac:dyDescent="0.35">
      <c r="A7" s="16"/>
      <c r="B7" s="1"/>
      <c r="C7" s="11"/>
      <c r="D7" s="11"/>
    </row>
    <row r="8" spans="1:10" ht="14.5" customHeight="1" x14ac:dyDescent="0.35">
      <c r="A8" s="16"/>
      <c r="B8" s="1"/>
      <c r="C8" s="11"/>
      <c r="D8" s="11"/>
    </row>
    <row r="9" spans="1:10" ht="14.5" customHeight="1" x14ac:dyDescent="0.35">
      <c r="A9" s="16"/>
      <c r="B9" s="1"/>
      <c r="C9" s="11"/>
      <c r="D9" s="11"/>
    </row>
    <row r="10" spans="1:10" x14ac:dyDescent="0.35">
      <c r="A10" s="2" t="s">
        <v>166</v>
      </c>
      <c r="B10" s="7" t="s">
        <v>163</v>
      </c>
      <c r="C10" s="7" t="s">
        <v>1</v>
      </c>
      <c r="D10" s="7" t="s">
        <v>0</v>
      </c>
      <c r="E10" s="48" t="s">
        <v>573</v>
      </c>
      <c r="F10" s="48" t="s">
        <v>357</v>
      </c>
      <c r="G10" s="7" t="s">
        <v>12</v>
      </c>
      <c r="H10" s="7"/>
      <c r="I10" s="7" t="s">
        <v>168</v>
      </c>
      <c r="J10" s="2" t="s">
        <v>169</v>
      </c>
    </row>
    <row r="11" spans="1:10" x14ac:dyDescent="0.35">
      <c r="A11" t="s">
        <v>523</v>
      </c>
      <c r="B11" s="73" t="s">
        <v>8</v>
      </c>
      <c r="C11" s="73">
        <v>1000</v>
      </c>
      <c r="D11" s="10" t="s">
        <v>558</v>
      </c>
      <c r="E11" s="10">
        <v>0.11456000000000001</v>
      </c>
      <c r="F11" s="10">
        <v>2017</v>
      </c>
      <c r="G11" s="5">
        <f>PRODUCT(C11,E11,0.001)</f>
        <v>0.11456000000000001</v>
      </c>
      <c r="I11" t="s">
        <v>220</v>
      </c>
      <c r="J11" t="s">
        <v>526</v>
      </c>
    </row>
    <row r="12" spans="1:10" x14ac:dyDescent="0.35">
      <c r="A12" t="s">
        <v>524</v>
      </c>
      <c r="B12" s="73" t="s">
        <v>8</v>
      </c>
      <c r="C12" s="73">
        <v>1000</v>
      </c>
      <c r="D12" s="10" t="s">
        <v>558</v>
      </c>
      <c r="E12" s="10">
        <v>1.4365000000000001</v>
      </c>
      <c r="F12" s="10">
        <v>2017</v>
      </c>
      <c r="G12" s="5">
        <f>PRODUCT(C12,E12,0.001)</f>
        <v>1.4365000000000001</v>
      </c>
      <c r="I12" t="s">
        <v>220</v>
      </c>
      <c r="J12" t="s">
        <v>526</v>
      </c>
    </row>
    <row r="13" spans="1:10" x14ac:dyDescent="0.35">
      <c r="G13" s="5"/>
    </row>
    <row r="14" spans="1:10" x14ac:dyDescent="0.35">
      <c r="A14" s="1" t="s">
        <v>29</v>
      </c>
      <c r="G14" s="223">
        <f>SUM(G11:G13)</f>
        <v>1.5510600000000001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5D880-5F2E-4BD7-BE58-598BF7CE8099}">
  <dimension ref="A1:J23"/>
  <sheetViews>
    <sheetView zoomScale="70" zoomScaleNormal="70" workbookViewId="0">
      <selection activeCell="G25" sqref="G25"/>
    </sheetView>
  </sheetViews>
  <sheetFormatPr baseColWidth="10" defaultRowHeight="14.5" x14ac:dyDescent="0.35"/>
  <cols>
    <col min="1" max="1" width="38.1796875" customWidth="1"/>
    <col min="2" max="2" width="17.1796875" customWidth="1"/>
    <col min="5" max="5" width="11.26953125" bestFit="1" customWidth="1"/>
    <col min="8" max="8" width="5.453125" customWidth="1"/>
    <col min="9" max="9" width="92.08984375" customWidth="1"/>
    <col min="10" max="10" width="234.26953125" customWidth="1"/>
  </cols>
  <sheetData>
    <row r="1" spans="1:10" ht="18.5" x14ac:dyDescent="0.45">
      <c r="A1" s="62" t="s">
        <v>578</v>
      </c>
      <c r="B1" s="2"/>
      <c r="C1" s="7"/>
      <c r="D1" s="7"/>
      <c r="E1" s="10"/>
      <c r="F1" s="10"/>
    </row>
    <row r="2" spans="1:10" ht="18.5" x14ac:dyDescent="0.45">
      <c r="A2" s="4"/>
      <c r="B2" s="1"/>
      <c r="C2" s="11"/>
      <c r="D2" s="11"/>
      <c r="E2" s="10"/>
      <c r="F2" s="10"/>
    </row>
    <row r="3" spans="1:10" x14ac:dyDescent="0.35">
      <c r="A3" s="2" t="s">
        <v>166</v>
      </c>
      <c r="B3" s="7" t="s">
        <v>163</v>
      </c>
      <c r="C3" s="7" t="s">
        <v>1</v>
      </c>
      <c r="D3" s="7" t="s">
        <v>0</v>
      </c>
      <c r="E3" s="48" t="s">
        <v>573</v>
      </c>
      <c r="F3" s="48" t="s">
        <v>357</v>
      </c>
      <c r="G3" s="7" t="s">
        <v>12</v>
      </c>
      <c r="H3" s="7"/>
      <c r="I3" s="7" t="s">
        <v>168</v>
      </c>
      <c r="J3" s="2" t="s">
        <v>169</v>
      </c>
    </row>
    <row r="4" spans="1:10" x14ac:dyDescent="0.35">
      <c r="A4" t="s">
        <v>213</v>
      </c>
      <c r="B4" s="73" t="s">
        <v>207</v>
      </c>
      <c r="C4" s="73">
        <v>10000</v>
      </c>
      <c r="D4" s="10" t="s">
        <v>13</v>
      </c>
      <c r="E4" s="14">
        <v>0.27400000000000002</v>
      </c>
      <c r="F4" s="14">
        <v>2005</v>
      </c>
      <c r="G4" s="41">
        <f>PRODUCT(C4,E4,0.001)</f>
        <v>2.74</v>
      </c>
      <c r="I4" t="s">
        <v>221</v>
      </c>
      <c r="J4" s="17" t="s">
        <v>214</v>
      </c>
    </row>
    <row r="5" spans="1:10" x14ac:dyDescent="0.35">
      <c r="B5" s="73"/>
      <c r="C5" s="73"/>
      <c r="D5" s="10"/>
      <c r="E5" s="14"/>
      <c r="F5" s="14"/>
      <c r="G5" s="83"/>
      <c r="J5" s="17"/>
    </row>
    <row r="6" spans="1:10" s="16" customFormat="1" ht="17.149999999999999" customHeight="1" x14ac:dyDescent="0.35">
      <c r="A6" t="s">
        <v>494</v>
      </c>
      <c r="B6" s="12" t="s">
        <v>495</v>
      </c>
      <c r="C6" s="73">
        <v>1000</v>
      </c>
      <c r="D6" t="s">
        <v>288</v>
      </c>
      <c r="E6">
        <v>0.44900000000000001</v>
      </c>
      <c r="F6">
        <v>2020</v>
      </c>
      <c r="G6" s="5">
        <f>PRODUCT(C6,E6)/1000</f>
        <v>0.44900000000000001</v>
      </c>
      <c r="H6"/>
      <c r="I6" t="s">
        <v>503</v>
      </c>
      <c r="J6" s="17" t="s">
        <v>594</v>
      </c>
    </row>
    <row r="7" spans="1:10" s="16" customFormat="1" ht="17.149999999999999" customHeight="1" x14ac:dyDescent="0.35">
      <c r="A7" t="s">
        <v>493</v>
      </c>
      <c r="B7" s="12" t="s">
        <v>495</v>
      </c>
      <c r="C7" s="73">
        <v>1000</v>
      </c>
      <c r="D7" t="s">
        <v>288</v>
      </c>
      <c r="E7">
        <v>0</v>
      </c>
      <c r="F7">
        <v>2020</v>
      </c>
      <c r="G7" s="5">
        <f t="shared" ref="G7:G21" si="0">PRODUCT(C7,E7)/1000</f>
        <v>0</v>
      </c>
      <c r="H7"/>
      <c r="I7" t="s">
        <v>503</v>
      </c>
      <c r="J7" t="s">
        <v>594</v>
      </c>
    </row>
    <row r="8" spans="1:10" x14ac:dyDescent="0.35">
      <c r="A8" t="s">
        <v>490</v>
      </c>
      <c r="B8" s="12" t="s">
        <v>495</v>
      </c>
      <c r="C8" s="73">
        <v>1000</v>
      </c>
      <c r="D8" t="s">
        <v>288</v>
      </c>
      <c r="E8">
        <v>0.16900000000000001</v>
      </c>
      <c r="F8">
        <v>2020</v>
      </c>
      <c r="G8" s="5">
        <f t="shared" si="0"/>
        <v>0.16900000000000001</v>
      </c>
      <c r="I8" t="s">
        <v>503</v>
      </c>
      <c r="J8" t="s">
        <v>594</v>
      </c>
    </row>
    <row r="9" spans="1:10" x14ac:dyDescent="0.35">
      <c r="A9" t="s">
        <v>490</v>
      </c>
      <c r="B9" s="12" t="s">
        <v>495</v>
      </c>
      <c r="C9" s="73">
        <v>1000</v>
      </c>
      <c r="D9" t="s">
        <v>288</v>
      </c>
      <c r="E9">
        <v>0.13600000000000001</v>
      </c>
      <c r="F9">
        <v>2020</v>
      </c>
      <c r="G9" s="5">
        <f t="shared" si="0"/>
        <v>0.13600000000000001</v>
      </c>
      <c r="I9" t="s">
        <v>503</v>
      </c>
      <c r="J9" t="s">
        <v>594</v>
      </c>
    </row>
    <row r="10" spans="1:10" s="16" customFormat="1" x14ac:dyDescent="0.35">
      <c r="A10" t="s">
        <v>489</v>
      </c>
      <c r="B10" s="12" t="s">
        <v>495</v>
      </c>
      <c r="C10" s="73">
        <v>1000</v>
      </c>
      <c r="D10" t="s">
        <v>288</v>
      </c>
      <c r="E10">
        <v>0.4</v>
      </c>
      <c r="F10">
        <v>2020</v>
      </c>
      <c r="G10" s="5">
        <f t="shared" si="0"/>
        <v>0.4</v>
      </c>
      <c r="H10"/>
      <c r="I10" t="s">
        <v>503</v>
      </c>
      <c r="J10" t="s">
        <v>594</v>
      </c>
    </row>
    <row r="11" spans="1:10" x14ac:dyDescent="0.35">
      <c r="A11" t="s">
        <v>460</v>
      </c>
      <c r="B11" s="12" t="s">
        <v>495</v>
      </c>
      <c r="C11" s="73">
        <v>1000</v>
      </c>
      <c r="D11" t="s">
        <v>288</v>
      </c>
      <c r="E11">
        <v>4.2000000000000003E-2</v>
      </c>
      <c r="F11">
        <v>2020</v>
      </c>
      <c r="G11" s="5">
        <f t="shared" si="0"/>
        <v>4.2000000000000003E-2</v>
      </c>
      <c r="I11" t="s">
        <v>503</v>
      </c>
      <c r="J11" t="s">
        <v>594</v>
      </c>
    </row>
    <row r="12" spans="1:10" x14ac:dyDescent="0.35">
      <c r="A12" t="s">
        <v>492</v>
      </c>
      <c r="B12" s="12" t="s">
        <v>495</v>
      </c>
      <c r="C12" s="73">
        <v>1000</v>
      </c>
      <c r="D12" t="s">
        <v>288</v>
      </c>
      <c r="E12">
        <v>0.47099999999999997</v>
      </c>
      <c r="F12">
        <v>2020</v>
      </c>
      <c r="G12" s="5">
        <f t="shared" si="0"/>
        <v>0.47099999999999997</v>
      </c>
      <c r="I12" t="s">
        <v>503</v>
      </c>
      <c r="J12" t="s">
        <v>594</v>
      </c>
    </row>
    <row r="13" spans="1:10" x14ac:dyDescent="0.35">
      <c r="A13" t="s">
        <v>491</v>
      </c>
      <c r="B13" s="12" t="s">
        <v>495</v>
      </c>
      <c r="C13" s="73">
        <v>1000</v>
      </c>
      <c r="D13" t="s">
        <v>288</v>
      </c>
      <c r="E13">
        <v>9.9000000000000005E-2</v>
      </c>
      <c r="F13">
        <v>2020</v>
      </c>
      <c r="G13" s="5">
        <f t="shared" si="0"/>
        <v>9.9000000000000005E-2</v>
      </c>
      <c r="I13" t="s">
        <v>503</v>
      </c>
      <c r="J13" t="s">
        <v>594</v>
      </c>
    </row>
    <row r="14" spans="1:10" x14ac:dyDescent="0.35">
      <c r="A14" t="s">
        <v>496</v>
      </c>
      <c r="B14" s="12" t="s">
        <v>495</v>
      </c>
      <c r="C14" s="73">
        <v>1000</v>
      </c>
      <c r="D14" t="s">
        <v>288</v>
      </c>
      <c r="E14" s="106">
        <v>2.1280193798449601E-2</v>
      </c>
      <c r="F14">
        <v>2022</v>
      </c>
      <c r="G14" s="5">
        <f t="shared" si="0"/>
        <v>2.1280193798449601E-2</v>
      </c>
      <c r="I14" t="s">
        <v>499</v>
      </c>
      <c r="J14" t="s">
        <v>266</v>
      </c>
    </row>
    <row r="15" spans="1:10" x14ac:dyDescent="0.35">
      <c r="A15" t="s">
        <v>258</v>
      </c>
      <c r="B15" s="12" t="s">
        <v>495</v>
      </c>
      <c r="C15" s="73">
        <v>1000</v>
      </c>
      <c r="D15" t="s">
        <v>288</v>
      </c>
      <c r="E15">
        <v>0.20200000000000001</v>
      </c>
      <c r="F15">
        <v>2020</v>
      </c>
      <c r="G15" s="5">
        <f t="shared" si="0"/>
        <v>0.20200000000000001</v>
      </c>
      <c r="I15" t="s">
        <v>503</v>
      </c>
      <c r="J15" s="17" t="s">
        <v>594</v>
      </c>
    </row>
    <row r="16" spans="1:10" x14ac:dyDescent="0.35">
      <c r="A16" t="s">
        <v>497</v>
      </c>
      <c r="B16" s="12" t="s">
        <v>495</v>
      </c>
      <c r="C16" s="73">
        <v>1000</v>
      </c>
      <c r="D16" t="s">
        <v>288</v>
      </c>
      <c r="E16" s="106">
        <v>2.1280193798449597E-2</v>
      </c>
      <c r="F16">
        <v>2022</v>
      </c>
      <c r="G16" s="5">
        <f t="shared" si="0"/>
        <v>2.1280193798449597E-2</v>
      </c>
      <c r="I16" t="s">
        <v>500</v>
      </c>
      <c r="J16" s="17" t="s">
        <v>266</v>
      </c>
    </row>
    <row r="17" spans="1:10" x14ac:dyDescent="0.35">
      <c r="A17" t="s">
        <v>487</v>
      </c>
      <c r="B17" s="12" t="s">
        <v>495</v>
      </c>
      <c r="C17" s="73">
        <v>1000</v>
      </c>
      <c r="D17" t="s">
        <v>288</v>
      </c>
      <c r="E17" s="106">
        <v>2.1294E-2</v>
      </c>
      <c r="F17">
        <v>2022</v>
      </c>
      <c r="G17" s="5">
        <f t="shared" si="0"/>
        <v>2.1294E-2</v>
      </c>
      <c r="I17" t="s">
        <v>501</v>
      </c>
      <c r="J17" s="17" t="s">
        <v>266</v>
      </c>
    </row>
    <row r="18" spans="1:10" s="16" customFormat="1" x14ac:dyDescent="0.35">
      <c r="A18" s="13" t="s">
        <v>520</v>
      </c>
      <c r="B18" s="15" t="s">
        <v>495</v>
      </c>
      <c r="C18" s="73">
        <v>1000</v>
      </c>
      <c r="D18" s="16" t="s">
        <v>288</v>
      </c>
      <c r="E18" s="107">
        <v>0.377</v>
      </c>
      <c r="F18" s="16">
        <v>2020</v>
      </c>
      <c r="G18" s="222">
        <f t="shared" si="0"/>
        <v>0.377</v>
      </c>
      <c r="I18" s="110" t="s">
        <v>503</v>
      </c>
      <c r="J18" s="56" t="s">
        <v>594</v>
      </c>
    </row>
    <row r="19" spans="1:10" x14ac:dyDescent="0.35">
      <c r="A19" t="s">
        <v>498</v>
      </c>
      <c r="B19" s="12" t="s">
        <v>495</v>
      </c>
      <c r="C19" s="73">
        <v>1000</v>
      </c>
      <c r="D19" t="s">
        <v>288</v>
      </c>
      <c r="E19" s="106">
        <v>2.1294E-2</v>
      </c>
      <c r="F19">
        <v>2022</v>
      </c>
      <c r="G19" s="5">
        <f t="shared" si="0"/>
        <v>2.1294E-2</v>
      </c>
      <c r="I19" t="s">
        <v>502</v>
      </c>
      <c r="J19" t="s">
        <v>266</v>
      </c>
    </row>
    <row r="20" spans="1:10" x14ac:dyDescent="0.35">
      <c r="A20" t="s">
        <v>488</v>
      </c>
      <c r="B20" s="12" t="s">
        <v>495</v>
      </c>
      <c r="C20" s="73">
        <v>1000</v>
      </c>
      <c r="D20" t="s">
        <v>288</v>
      </c>
      <c r="E20">
        <v>0.17499999999999999</v>
      </c>
      <c r="F20">
        <v>2020</v>
      </c>
      <c r="G20" s="5">
        <f t="shared" si="0"/>
        <v>0.17499999999999999</v>
      </c>
      <c r="I20" t="s">
        <v>503</v>
      </c>
      <c r="J20" s="17" t="s">
        <v>594</v>
      </c>
    </row>
    <row r="21" spans="1:10" ht="39.65" customHeight="1" x14ac:dyDescent="0.35">
      <c r="A21" s="13" t="s">
        <v>519</v>
      </c>
      <c r="B21" s="15" t="s">
        <v>495</v>
      </c>
      <c r="C21" s="61">
        <v>1000</v>
      </c>
      <c r="D21" s="16" t="s">
        <v>288</v>
      </c>
      <c r="E21" s="16">
        <v>1.329</v>
      </c>
      <c r="F21" s="16">
        <v>2020</v>
      </c>
      <c r="G21" s="222">
        <f t="shared" si="0"/>
        <v>1.329</v>
      </c>
      <c r="H21" s="16"/>
      <c r="I21" s="16" t="s">
        <v>503</v>
      </c>
      <c r="J21" s="56" t="s">
        <v>594</v>
      </c>
    </row>
    <row r="23" spans="1:10" x14ac:dyDescent="0.35">
      <c r="A23" s="1" t="s">
        <v>29</v>
      </c>
      <c r="G23" s="223">
        <f>SUM(G4:G22)</f>
        <v>6.6741483875968983</v>
      </c>
    </row>
  </sheetData>
  <sortState xmlns:xlrd2="http://schemas.microsoft.com/office/spreadsheetml/2017/richdata2" ref="A6:J21">
    <sortCondition ref="A6:A21"/>
  </sortState>
  <hyperlinks>
    <hyperlink ref="J18" r:id="rId1" xr:uid="{1D08272E-DDEB-4287-B568-9AE5718F3D16}"/>
    <hyperlink ref="J20" r:id="rId2" xr:uid="{52DA6C51-4B7D-4D49-9173-33C53C7AA8E9}"/>
    <hyperlink ref="J21" r:id="rId3" xr:uid="{B1994150-F996-4332-874B-C41203AA6C03}"/>
    <hyperlink ref="J15" r:id="rId4" xr:uid="{EB720EC3-1986-41F8-A5EF-8B8A576BF9FC}"/>
    <hyperlink ref="J6" r:id="rId5" xr:uid="{5170014D-55DA-4312-841A-538807A83002}"/>
    <hyperlink ref="J16" r:id="rId6" xr:uid="{EBA03DED-DB2C-40B6-8479-DB06804101D8}"/>
    <hyperlink ref="J17" r:id="rId7" xr:uid="{F743DF02-6A8D-4BC4-94EE-08DA044D0A66}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9"/>
  <sheetViews>
    <sheetView zoomScale="90" zoomScaleNormal="90" workbookViewId="0">
      <selection activeCell="C14" sqref="C14"/>
    </sheetView>
  </sheetViews>
  <sheetFormatPr baseColWidth="10" defaultRowHeight="14.5" x14ac:dyDescent="0.35"/>
  <cols>
    <col min="1" max="1" width="36" customWidth="1"/>
    <col min="2" max="2" width="19.26953125" customWidth="1"/>
    <col min="3" max="3" width="17.1796875" customWidth="1"/>
    <col min="4" max="4" width="18.453125" style="10" customWidth="1"/>
    <col min="5" max="5" width="15.1796875" style="10" customWidth="1"/>
    <col min="6" max="6" width="14" style="14" customWidth="1"/>
    <col min="8" max="8" width="5.1796875" customWidth="1"/>
    <col min="9" max="9" width="36.453125" customWidth="1"/>
    <col min="10" max="10" width="126.81640625" customWidth="1"/>
    <col min="11" max="11" width="124.1796875" customWidth="1"/>
  </cols>
  <sheetData>
    <row r="1" spans="1:10" ht="18.5" x14ac:dyDescent="0.45">
      <c r="A1" s="62" t="s">
        <v>579</v>
      </c>
      <c r="B1" s="2"/>
      <c r="C1" s="7"/>
      <c r="D1" s="7"/>
    </row>
    <row r="2" spans="1:10" ht="18.5" x14ac:dyDescent="0.45">
      <c r="A2" s="4"/>
      <c r="B2" s="1"/>
      <c r="C2" s="11"/>
      <c r="D2" s="11"/>
    </row>
    <row r="3" spans="1:10" x14ac:dyDescent="0.35">
      <c r="A3" s="2" t="s">
        <v>166</v>
      </c>
      <c r="B3" s="7" t="s">
        <v>163</v>
      </c>
      <c r="C3" s="7" t="s">
        <v>1</v>
      </c>
      <c r="D3" s="7" t="s">
        <v>0</v>
      </c>
      <c r="E3" s="48" t="s">
        <v>581</v>
      </c>
      <c r="F3" s="48" t="s">
        <v>357</v>
      </c>
      <c r="G3" s="7" t="s">
        <v>12</v>
      </c>
      <c r="H3" s="7"/>
      <c r="I3" s="7" t="s">
        <v>168</v>
      </c>
      <c r="J3" s="7" t="s">
        <v>537</v>
      </c>
    </row>
    <row r="4" spans="1:10" x14ac:dyDescent="0.35">
      <c r="A4" t="s">
        <v>545</v>
      </c>
      <c r="B4" s="73" t="s">
        <v>527</v>
      </c>
      <c r="C4" s="73">
        <v>10000</v>
      </c>
      <c r="D4" s="10" t="s">
        <v>534</v>
      </c>
      <c r="E4" s="80">
        <v>6.6210000000000005E-2</v>
      </c>
      <c r="G4" s="41">
        <f>PRODUCT(C4,E4,0.001)</f>
        <v>0.66210000000000002</v>
      </c>
      <c r="I4" t="s">
        <v>536</v>
      </c>
    </row>
    <row r="5" spans="1:10" x14ac:dyDescent="0.35">
      <c r="A5" t="s">
        <v>548</v>
      </c>
      <c r="B5" s="73" t="s">
        <v>527</v>
      </c>
      <c r="C5" s="73">
        <v>10000</v>
      </c>
      <c r="D5" s="10" t="s">
        <v>534</v>
      </c>
      <c r="E5" s="80">
        <v>0.15286000000000002</v>
      </c>
      <c r="F5" s="14">
        <v>2017</v>
      </c>
      <c r="G5" s="41">
        <f t="shared" ref="G5:G8" si="0">PRODUCT(C5,E5,0.001)</f>
        <v>1.5286000000000002</v>
      </c>
      <c r="I5" t="s">
        <v>220</v>
      </c>
      <c r="J5" t="s">
        <v>526</v>
      </c>
    </row>
    <row r="6" spans="1:10" x14ac:dyDescent="0.35">
      <c r="A6" t="s">
        <v>30</v>
      </c>
      <c r="B6" s="73" t="s">
        <v>527</v>
      </c>
      <c r="C6" s="73">
        <v>1000000</v>
      </c>
      <c r="D6" s="10" t="s">
        <v>534</v>
      </c>
      <c r="E6" s="80">
        <v>3.3229999999999996E-2</v>
      </c>
      <c r="F6" s="14">
        <v>2017</v>
      </c>
      <c r="G6" s="41">
        <f t="shared" si="0"/>
        <v>33.229999999999997</v>
      </c>
      <c r="I6" t="s">
        <v>220</v>
      </c>
      <c r="J6" t="s">
        <v>526</v>
      </c>
    </row>
    <row r="7" spans="1:10" x14ac:dyDescent="0.35">
      <c r="A7" t="s">
        <v>543</v>
      </c>
      <c r="B7" s="73" t="s">
        <v>527</v>
      </c>
      <c r="C7" s="73">
        <v>1000000</v>
      </c>
      <c r="D7" s="10" t="s">
        <v>534</v>
      </c>
      <c r="E7" s="80">
        <v>0.21555000000000002</v>
      </c>
      <c r="F7" s="14">
        <v>2017</v>
      </c>
      <c r="G7" s="41">
        <f t="shared" si="0"/>
        <v>215.55000000000004</v>
      </c>
      <c r="I7" t="s">
        <v>220</v>
      </c>
      <c r="J7" t="s">
        <v>526</v>
      </c>
    </row>
    <row r="8" spans="1:10" x14ac:dyDescent="0.35">
      <c r="A8" t="s">
        <v>544</v>
      </c>
      <c r="B8" s="73" t="s">
        <v>527</v>
      </c>
      <c r="C8" s="73">
        <v>1000000</v>
      </c>
      <c r="D8" s="10" t="s">
        <v>534</v>
      </c>
      <c r="E8" s="80">
        <v>0.19487000000000002</v>
      </c>
      <c r="F8" s="14">
        <v>2017</v>
      </c>
      <c r="G8" s="41">
        <f t="shared" si="0"/>
        <v>194.87000000000003</v>
      </c>
      <c r="I8" t="s">
        <v>220</v>
      </c>
      <c r="J8" t="s">
        <v>526</v>
      </c>
    </row>
    <row r="9" spans="1:10" x14ac:dyDescent="0.35">
      <c r="B9" s="73"/>
      <c r="C9" s="73"/>
    </row>
    <row r="10" spans="1:10" x14ac:dyDescent="0.35">
      <c r="A10" s="147" t="s">
        <v>528</v>
      </c>
      <c r="B10" s="73" t="s">
        <v>527</v>
      </c>
      <c r="C10" s="73">
        <v>100</v>
      </c>
      <c r="D10" s="10" t="s">
        <v>535</v>
      </c>
      <c r="E10" s="14">
        <v>24.7</v>
      </c>
      <c r="F10" s="14">
        <v>2014</v>
      </c>
      <c r="G10" s="10">
        <f>PRODUCT(C10,E10,0.001)</f>
        <v>2.4700000000000002</v>
      </c>
      <c r="H10" s="10"/>
      <c r="I10" s="55" t="s">
        <v>533</v>
      </c>
      <c r="J10" t="s">
        <v>532</v>
      </c>
    </row>
    <row r="11" spans="1:10" x14ac:dyDescent="0.35">
      <c r="A11" s="147" t="s">
        <v>529</v>
      </c>
      <c r="B11" s="73" t="s">
        <v>527</v>
      </c>
      <c r="C11" s="73">
        <v>100</v>
      </c>
      <c r="D11" s="10" t="s">
        <v>535</v>
      </c>
      <c r="E11" s="14">
        <v>16.899999999999999</v>
      </c>
      <c r="F11" s="14">
        <v>2014</v>
      </c>
      <c r="G11" s="10">
        <f t="shared" ref="G11:G13" si="1">PRODUCT(C11,E11,0.001)</f>
        <v>1.6899999999999997</v>
      </c>
      <c r="H11" s="10"/>
      <c r="I11" s="55" t="s">
        <v>533</v>
      </c>
      <c r="J11" t="s">
        <v>532</v>
      </c>
    </row>
    <row r="12" spans="1:10" x14ac:dyDescent="0.35">
      <c r="A12" s="147" t="s">
        <v>530</v>
      </c>
      <c r="B12" s="73" t="s">
        <v>527</v>
      </c>
      <c r="C12" s="73">
        <v>100</v>
      </c>
      <c r="D12" s="10" t="s">
        <v>535</v>
      </c>
      <c r="E12" s="14">
        <v>21</v>
      </c>
      <c r="F12" s="14">
        <v>2014</v>
      </c>
      <c r="G12" s="41">
        <f t="shared" si="1"/>
        <v>2.1</v>
      </c>
      <c r="H12" s="10"/>
      <c r="I12" s="55" t="s">
        <v>533</v>
      </c>
      <c r="J12" t="s">
        <v>532</v>
      </c>
    </row>
    <row r="13" spans="1:10" x14ac:dyDescent="0.35">
      <c r="A13" s="147" t="s">
        <v>531</v>
      </c>
      <c r="B13" s="73" t="s">
        <v>527</v>
      </c>
      <c r="C13" s="73">
        <v>100</v>
      </c>
      <c r="D13" s="10" t="s">
        <v>535</v>
      </c>
      <c r="E13" s="14">
        <v>47.6</v>
      </c>
      <c r="F13" s="14">
        <v>2014</v>
      </c>
      <c r="G13" s="10">
        <f t="shared" si="1"/>
        <v>4.76</v>
      </c>
      <c r="H13" s="11"/>
      <c r="I13" s="55" t="s">
        <v>533</v>
      </c>
      <c r="J13" t="s">
        <v>532</v>
      </c>
    </row>
    <row r="14" spans="1:10" x14ac:dyDescent="0.35">
      <c r="A14" s="182"/>
      <c r="B14" s="73"/>
      <c r="C14" s="73"/>
      <c r="E14" s="14"/>
      <c r="G14" s="10"/>
      <c r="H14" s="11"/>
      <c r="I14" s="55"/>
    </row>
    <row r="15" spans="1:10" x14ac:dyDescent="0.35">
      <c r="A15" s="224" t="s">
        <v>29</v>
      </c>
      <c r="B15" s="73"/>
      <c r="C15" s="73"/>
      <c r="E15" s="14"/>
      <c r="G15" s="82">
        <f>SUM(G4:G13)</f>
        <v>456.86070000000012</v>
      </c>
      <c r="H15" s="11"/>
      <c r="I15" s="55"/>
    </row>
    <row r="16" spans="1:10" x14ac:dyDescent="0.35">
      <c r="A16" s="111"/>
      <c r="B16" s="73"/>
      <c r="C16" s="73"/>
      <c r="E16" s="14"/>
      <c r="G16" s="10"/>
      <c r="H16" s="11"/>
      <c r="I16" s="55"/>
    </row>
    <row r="17" spans="1:10" x14ac:dyDescent="0.35">
      <c r="A17" s="112" t="s">
        <v>547</v>
      </c>
      <c r="B17" s="113"/>
      <c r="C17" s="113"/>
      <c r="D17" s="114"/>
      <c r="E17" s="115"/>
      <c r="F17" s="115"/>
      <c r="G17" s="114"/>
      <c r="H17" s="116"/>
      <c r="I17" s="117"/>
      <c r="J17" s="118"/>
    </row>
    <row r="18" spans="1:10" x14ac:dyDescent="0.35">
      <c r="A18" s="119"/>
      <c r="B18" s="113"/>
      <c r="C18" s="113"/>
      <c r="D18" s="114"/>
      <c r="E18" s="115"/>
      <c r="F18" s="115"/>
      <c r="G18" s="114"/>
      <c r="H18" s="116"/>
      <c r="I18" s="117"/>
      <c r="J18" s="118"/>
    </row>
    <row r="19" spans="1:10" x14ac:dyDescent="0.35">
      <c r="A19" s="120" t="s">
        <v>546</v>
      </c>
      <c r="B19" s="116"/>
      <c r="C19" s="116"/>
      <c r="D19" s="116"/>
      <c r="E19" s="121"/>
      <c r="F19" s="121"/>
      <c r="G19" s="116"/>
      <c r="H19" s="116"/>
      <c r="I19" s="116"/>
      <c r="J19" s="118"/>
    </row>
    <row r="20" spans="1:10" x14ac:dyDescent="0.35">
      <c r="A20" s="122" t="s">
        <v>538</v>
      </c>
      <c r="B20" s="123"/>
      <c r="C20" s="123"/>
      <c r="D20" s="124" t="s">
        <v>534</v>
      </c>
      <c r="E20" s="124">
        <v>8.0539999999999987E-2</v>
      </c>
      <c r="F20" s="125">
        <v>2017</v>
      </c>
      <c r="G20" s="122"/>
      <c r="H20" s="122"/>
      <c r="I20" s="122" t="s">
        <v>220</v>
      </c>
      <c r="J20" s="122" t="s">
        <v>526</v>
      </c>
    </row>
    <row r="21" spans="1:10" x14ac:dyDescent="0.35">
      <c r="A21" s="122" t="s">
        <v>539</v>
      </c>
      <c r="B21" s="123"/>
      <c r="C21" s="123"/>
      <c r="D21" s="124" t="s">
        <v>534</v>
      </c>
      <c r="E21" s="124">
        <v>5.9299999999999999E-2</v>
      </c>
      <c r="F21" s="125">
        <v>2017</v>
      </c>
      <c r="G21" s="122"/>
      <c r="H21" s="122"/>
      <c r="I21" s="122" t="s">
        <v>220</v>
      </c>
      <c r="J21" s="122" t="s">
        <v>526</v>
      </c>
    </row>
    <row r="22" spans="1:10" x14ac:dyDescent="0.35">
      <c r="A22" s="122" t="s">
        <v>540</v>
      </c>
      <c r="B22" s="123"/>
      <c r="C22" s="123"/>
      <c r="D22" s="124" t="s">
        <v>534</v>
      </c>
      <c r="E22" s="124">
        <v>5.8790000000000009E-2</v>
      </c>
      <c r="F22" s="125">
        <v>2017</v>
      </c>
      <c r="G22" s="122"/>
      <c r="H22" s="122"/>
      <c r="I22" s="122" t="s">
        <v>220</v>
      </c>
      <c r="J22" s="122" t="s">
        <v>526</v>
      </c>
    </row>
    <row r="23" spans="1:10" x14ac:dyDescent="0.35">
      <c r="A23" s="122" t="s">
        <v>541</v>
      </c>
      <c r="B23" s="123"/>
      <c r="C23" s="123"/>
      <c r="D23" s="124" t="s">
        <v>534</v>
      </c>
      <c r="E23" s="124">
        <v>2.9330000000000002E-2</v>
      </c>
      <c r="F23" s="125">
        <v>2017</v>
      </c>
      <c r="G23" s="122"/>
      <c r="H23" s="122"/>
      <c r="I23" s="122" t="s">
        <v>220</v>
      </c>
      <c r="J23" s="122" t="s">
        <v>526</v>
      </c>
    </row>
    <row r="24" spans="1:10" x14ac:dyDescent="0.35">
      <c r="A24" s="122" t="s">
        <v>542</v>
      </c>
      <c r="B24" s="123"/>
      <c r="C24" s="123"/>
      <c r="D24" s="124" t="s">
        <v>534</v>
      </c>
      <c r="E24" s="124">
        <v>3.1E-2</v>
      </c>
      <c r="F24" s="125">
        <v>2017</v>
      </c>
      <c r="G24" s="122"/>
      <c r="H24" s="122"/>
      <c r="I24" s="122" t="s">
        <v>220</v>
      </c>
      <c r="J24" s="122" t="s">
        <v>526</v>
      </c>
    </row>
    <row r="25" spans="1:10" x14ac:dyDescent="0.35">
      <c r="A25" s="118"/>
      <c r="B25" s="118"/>
      <c r="C25" s="118"/>
      <c r="D25" s="114"/>
      <c r="E25" s="114"/>
      <c r="F25" s="115"/>
      <c r="G25" s="118"/>
      <c r="H25" s="118"/>
      <c r="I25" s="118"/>
      <c r="J25" s="118"/>
    </row>
    <row r="26" spans="1:10" x14ac:dyDescent="0.35">
      <c r="A26" s="122" t="s">
        <v>549</v>
      </c>
      <c r="B26" s="118"/>
      <c r="C26" s="118"/>
      <c r="D26" s="114"/>
      <c r="E26" s="114"/>
      <c r="F26" s="115"/>
      <c r="G26" s="118"/>
      <c r="H26" s="118"/>
      <c r="I26" s="118"/>
      <c r="J26" s="118"/>
    </row>
    <row r="27" spans="1:10" x14ac:dyDescent="0.35">
      <c r="A27" s="6"/>
    </row>
    <row r="29" spans="1:10" x14ac:dyDescent="0.35">
      <c r="B29" s="50"/>
      <c r="C29" s="27"/>
    </row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18"/>
  <sheetViews>
    <sheetView topLeftCell="A17" zoomScale="90" zoomScaleNormal="90" workbookViewId="0">
      <selection activeCell="E37" sqref="E37"/>
    </sheetView>
  </sheetViews>
  <sheetFormatPr baseColWidth="10" defaultRowHeight="14.5" x14ac:dyDescent="0.35"/>
  <cols>
    <col min="1" max="1" width="29.26953125" customWidth="1"/>
    <col min="2" max="2" width="19.26953125" customWidth="1"/>
    <col min="3" max="8" width="14.54296875" customWidth="1"/>
    <col min="9" max="9" width="23.453125" customWidth="1"/>
    <col min="10" max="11" width="14.54296875" customWidth="1"/>
    <col min="14" max="14" width="12.453125" customWidth="1"/>
    <col min="15" max="15" width="2.81640625" customWidth="1"/>
    <col min="16" max="16" width="19.54296875" customWidth="1"/>
  </cols>
  <sheetData>
    <row r="1" spans="1:6" ht="18.5" x14ac:dyDescent="0.45">
      <c r="A1" s="62" t="s">
        <v>580</v>
      </c>
      <c r="B1" s="2"/>
      <c r="C1" s="7"/>
      <c r="D1" s="7"/>
      <c r="E1" s="10"/>
      <c r="F1" s="14"/>
    </row>
    <row r="2" spans="1:6" ht="18.5" x14ac:dyDescent="0.45">
      <c r="A2" s="4"/>
      <c r="B2" s="1"/>
      <c r="C2" s="11"/>
      <c r="D2" s="11"/>
      <c r="E2" s="10"/>
      <c r="F2" s="14"/>
    </row>
    <row r="3" spans="1:6" ht="15.5" x14ac:dyDescent="0.35">
      <c r="A3" s="25"/>
      <c r="B3" s="1"/>
      <c r="C3" s="11"/>
      <c r="D3" s="11"/>
      <c r="E3" s="10"/>
      <c r="F3" s="14"/>
    </row>
    <row r="4" spans="1:6" x14ac:dyDescent="0.35">
      <c r="C4" s="10"/>
      <c r="D4" s="10"/>
      <c r="E4" s="10"/>
      <c r="F4" s="14"/>
    </row>
    <row r="5" spans="1:6" x14ac:dyDescent="0.35">
      <c r="C5" s="10"/>
      <c r="D5" s="10"/>
      <c r="E5" s="10"/>
      <c r="F5" s="14"/>
    </row>
    <row r="6" spans="1:6" x14ac:dyDescent="0.35">
      <c r="A6" s="55"/>
      <c r="C6" s="10"/>
      <c r="D6" s="10"/>
      <c r="E6" s="10"/>
      <c r="F6" s="14"/>
    </row>
    <row r="7" spans="1:6" x14ac:dyDescent="0.35">
      <c r="C7" s="10"/>
      <c r="D7" s="10"/>
      <c r="E7" s="10"/>
      <c r="F7" s="14"/>
    </row>
    <row r="8" spans="1:6" x14ac:dyDescent="0.35">
      <c r="C8" s="10"/>
      <c r="D8" s="10"/>
      <c r="E8" s="10"/>
      <c r="F8" s="14"/>
    </row>
    <row r="9" spans="1:6" x14ac:dyDescent="0.35">
      <c r="C9" s="10"/>
      <c r="D9" s="10"/>
      <c r="E9" s="10"/>
      <c r="F9" s="14"/>
    </row>
    <row r="10" spans="1:6" x14ac:dyDescent="0.35">
      <c r="C10" s="10"/>
      <c r="D10" s="10"/>
      <c r="E10" s="10"/>
      <c r="F10" s="14"/>
    </row>
    <row r="11" spans="1:6" x14ac:dyDescent="0.35">
      <c r="C11" s="10"/>
      <c r="D11" s="10"/>
      <c r="E11" s="10"/>
      <c r="F11" s="14"/>
    </row>
    <row r="12" spans="1:6" x14ac:dyDescent="0.35">
      <c r="C12" s="10"/>
      <c r="D12" s="10"/>
      <c r="E12" s="10"/>
      <c r="F12" s="14"/>
    </row>
    <row r="13" spans="1:6" x14ac:dyDescent="0.35">
      <c r="B13" s="1"/>
      <c r="C13" s="11"/>
      <c r="D13" s="11"/>
      <c r="E13" s="10"/>
      <c r="F13" s="14"/>
    </row>
    <row r="14" spans="1:6" x14ac:dyDescent="0.35">
      <c r="B14" s="1"/>
      <c r="C14" s="11"/>
      <c r="D14" s="11"/>
      <c r="E14" s="10"/>
      <c r="F14" s="14"/>
    </row>
    <row r="15" spans="1:6" x14ac:dyDescent="0.35">
      <c r="B15" s="1"/>
      <c r="C15" s="11"/>
      <c r="D15" s="11"/>
      <c r="E15" s="10"/>
      <c r="F15" s="14"/>
    </row>
    <row r="16" spans="1:6" x14ac:dyDescent="0.35">
      <c r="B16" s="1"/>
      <c r="C16" s="11"/>
      <c r="D16" s="11"/>
      <c r="E16" s="10"/>
      <c r="F16" s="14"/>
    </row>
    <row r="17" spans="1:10" x14ac:dyDescent="0.35">
      <c r="B17" s="1"/>
      <c r="C17" s="11"/>
      <c r="D17" s="11"/>
      <c r="E17" s="10"/>
      <c r="F17" s="14"/>
    </row>
    <row r="18" spans="1:10" x14ac:dyDescent="0.35">
      <c r="B18" s="1"/>
      <c r="C18" s="11"/>
      <c r="D18" s="11"/>
      <c r="E18" s="10"/>
      <c r="F18" s="14"/>
    </row>
    <row r="19" spans="1:10" x14ac:dyDescent="0.35">
      <c r="B19" s="1"/>
      <c r="C19" s="11"/>
      <c r="D19" s="11"/>
      <c r="E19" s="10"/>
      <c r="F19" s="14"/>
    </row>
    <row r="20" spans="1:10" x14ac:dyDescent="0.35">
      <c r="B20" s="1"/>
      <c r="C20" s="11"/>
      <c r="D20" s="11"/>
      <c r="E20" s="10"/>
      <c r="F20" s="14"/>
    </row>
    <row r="21" spans="1:10" x14ac:dyDescent="0.35">
      <c r="B21" s="1"/>
      <c r="C21" s="11"/>
      <c r="D21" s="11"/>
      <c r="E21" s="10"/>
      <c r="F21" s="14"/>
    </row>
    <row r="22" spans="1:10" x14ac:dyDescent="0.35">
      <c r="B22" s="1"/>
      <c r="C22" s="11"/>
      <c r="D22" s="11"/>
      <c r="E22" s="10"/>
      <c r="F22" s="14"/>
    </row>
    <row r="23" spans="1:10" x14ac:dyDescent="0.35">
      <c r="B23" s="1"/>
      <c r="C23" s="11"/>
      <c r="D23" s="11"/>
      <c r="E23" s="10"/>
      <c r="F23" s="14"/>
    </row>
    <row r="24" spans="1:10" x14ac:dyDescent="0.35">
      <c r="B24" s="1"/>
      <c r="C24" s="11"/>
      <c r="D24" s="11"/>
      <c r="E24" s="10"/>
      <c r="F24" s="14"/>
    </row>
    <row r="25" spans="1:10" x14ac:dyDescent="0.35">
      <c r="A25" s="2" t="s">
        <v>166</v>
      </c>
      <c r="B25" s="7" t="s">
        <v>163</v>
      </c>
      <c r="C25" s="7" t="s">
        <v>1</v>
      </c>
      <c r="D25" s="7" t="s">
        <v>0</v>
      </c>
      <c r="E25" s="48" t="s">
        <v>581</v>
      </c>
      <c r="F25" s="48" t="s">
        <v>357</v>
      </c>
      <c r="G25" s="7" t="s">
        <v>12</v>
      </c>
      <c r="H25" s="7"/>
      <c r="I25" s="7" t="s">
        <v>168</v>
      </c>
      <c r="J25" s="7" t="s">
        <v>537</v>
      </c>
    </row>
    <row r="26" spans="1:10" x14ac:dyDescent="0.35">
      <c r="A26" t="s">
        <v>548</v>
      </c>
      <c r="B26" s="73" t="s">
        <v>10</v>
      </c>
      <c r="C26" s="73">
        <v>1000000</v>
      </c>
      <c r="D26" s="10" t="s">
        <v>534</v>
      </c>
      <c r="E26" s="80">
        <v>0.15286000000000002</v>
      </c>
      <c r="F26" s="14">
        <v>2017</v>
      </c>
      <c r="G26">
        <f t="shared" ref="G26:G33" si="0">PRODUCT(C26,E26,0.001)</f>
        <v>152.86000000000004</v>
      </c>
      <c r="I26" t="s">
        <v>220</v>
      </c>
      <c r="J26" t="s">
        <v>526</v>
      </c>
    </row>
    <row r="27" spans="1:10" x14ac:dyDescent="0.35">
      <c r="A27" t="s">
        <v>550</v>
      </c>
      <c r="B27" s="73" t="s">
        <v>10</v>
      </c>
      <c r="C27" s="73">
        <v>1000000</v>
      </c>
      <c r="D27" s="10" t="s">
        <v>534</v>
      </c>
      <c r="E27" s="80">
        <v>7.2999999999999995E-2</v>
      </c>
      <c r="F27" s="14">
        <v>2017</v>
      </c>
      <c r="G27">
        <f t="shared" si="0"/>
        <v>73</v>
      </c>
      <c r="I27" t="s">
        <v>554</v>
      </c>
      <c r="J27" t="s">
        <v>553</v>
      </c>
    </row>
    <row r="28" spans="1:10" x14ac:dyDescent="0.35">
      <c r="A28" t="s">
        <v>56</v>
      </c>
      <c r="B28" s="73" t="s">
        <v>10</v>
      </c>
      <c r="C28" s="73">
        <v>1000000</v>
      </c>
      <c r="D28" s="10" t="s">
        <v>534</v>
      </c>
      <c r="E28" s="80">
        <v>0.17329999999999998</v>
      </c>
      <c r="F28" s="14">
        <v>2017</v>
      </c>
      <c r="G28">
        <f t="shared" si="0"/>
        <v>173.29999999999998</v>
      </c>
      <c r="I28" t="s">
        <v>220</v>
      </c>
      <c r="J28" t="s">
        <v>526</v>
      </c>
    </row>
    <row r="29" spans="1:10" x14ac:dyDescent="0.35">
      <c r="A29" t="s">
        <v>545</v>
      </c>
      <c r="B29" s="73" t="s">
        <v>10</v>
      </c>
      <c r="C29" s="73">
        <v>1000000</v>
      </c>
      <c r="D29" s="10" t="s">
        <v>534</v>
      </c>
      <c r="E29" s="80">
        <v>6.6210000000000005E-2</v>
      </c>
      <c r="F29" s="14">
        <v>2017</v>
      </c>
      <c r="G29">
        <f t="shared" si="0"/>
        <v>66.210000000000008</v>
      </c>
      <c r="I29" t="s">
        <v>536</v>
      </c>
    </row>
    <row r="30" spans="1:10" x14ac:dyDescent="0.35">
      <c r="A30" t="s">
        <v>551</v>
      </c>
      <c r="B30" s="73" t="s">
        <v>10</v>
      </c>
      <c r="C30" s="73">
        <v>1000000</v>
      </c>
      <c r="D30" s="10" t="s">
        <v>534</v>
      </c>
      <c r="E30" s="80">
        <v>6.6210000000000005E-2</v>
      </c>
      <c r="F30" s="14">
        <v>2017</v>
      </c>
      <c r="G30">
        <f t="shared" si="0"/>
        <v>66.210000000000008</v>
      </c>
      <c r="I30" t="s">
        <v>536</v>
      </c>
    </row>
    <row r="31" spans="1:10" x14ac:dyDescent="0.35">
      <c r="A31" t="s">
        <v>552</v>
      </c>
      <c r="B31" s="73" t="s">
        <v>10</v>
      </c>
      <c r="C31" s="73">
        <v>1000000</v>
      </c>
      <c r="D31" s="10" t="s">
        <v>534</v>
      </c>
      <c r="E31" s="80">
        <v>4.0000000000000001E-3</v>
      </c>
      <c r="F31" s="14">
        <v>2017</v>
      </c>
      <c r="G31">
        <f t="shared" si="0"/>
        <v>4</v>
      </c>
      <c r="I31" t="s">
        <v>220</v>
      </c>
      <c r="J31" t="s">
        <v>526</v>
      </c>
    </row>
    <row r="32" spans="1:10" x14ac:dyDescent="0.35">
      <c r="A32" t="s">
        <v>555</v>
      </c>
      <c r="B32" s="73" t="s">
        <v>10</v>
      </c>
      <c r="C32" s="73">
        <v>1000000</v>
      </c>
      <c r="D32" s="10" t="s">
        <v>534</v>
      </c>
      <c r="E32" s="80">
        <v>0</v>
      </c>
      <c r="F32" s="14">
        <v>2017</v>
      </c>
      <c r="G32">
        <f t="shared" si="0"/>
        <v>0</v>
      </c>
      <c r="I32" t="s">
        <v>220</v>
      </c>
      <c r="J32" t="s">
        <v>526</v>
      </c>
    </row>
    <row r="33" spans="1:10" x14ac:dyDescent="0.35">
      <c r="A33" t="s">
        <v>556</v>
      </c>
      <c r="B33" s="73" t="s">
        <v>10</v>
      </c>
      <c r="C33" s="73">
        <v>100000</v>
      </c>
      <c r="D33" s="10" t="s">
        <v>534</v>
      </c>
      <c r="E33" s="80">
        <v>0</v>
      </c>
      <c r="F33" s="14">
        <v>2017</v>
      </c>
      <c r="G33">
        <f t="shared" si="0"/>
        <v>0</v>
      </c>
      <c r="I33" t="s">
        <v>220</v>
      </c>
      <c r="J33" t="s">
        <v>526</v>
      </c>
    </row>
    <row r="34" spans="1:10" x14ac:dyDescent="0.35">
      <c r="B34" s="73"/>
      <c r="C34" s="73"/>
      <c r="D34" s="10"/>
      <c r="E34" s="80"/>
      <c r="F34" s="14"/>
    </row>
    <row r="35" spans="1:10" x14ac:dyDescent="0.35">
      <c r="A35" s="1" t="s">
        <v>29</v>
      </c>
      <c r="B35" s="73"/>
      <c r="C35" s="73"/>
      <c r="D35" s="10"/>
      <c r="E35" s="80"/>
      <c r="F35" s="14"/>
      <c r="G35" s="1">
        <f>SUM(G26:G33)</f>
        <v>535.58000000000004</v>
      </c>
    </row>
    <row r="36" spans="1:10" x14ac:dyDescent="0.35">
      <c r="B36" s="73"/>
      <c r="C36" s="73"/>
      <c r="D36" s="10"/>
      <c r="E36" s="80"/>
      <c r="F36" s="14"/>
    </row>
    <row r="37" spans="1:10" x14ac:dyDescent="0.35">
      <c r="B37" s="73"/>
      <c r="C37" s="73"/>
      <c r="D37" s="10"/>
      <c r="E37" s="80"/>
      <c r="F37" s="14"/>
    </row>
    <row r="38" spans="1:10" x14ac:dyDescent="0.35">
      <c r="A38" s="112" t="s">
        <v>547</v>
      </c>
      <c r="B38" s="113"/>
      <c r="C38" s="113"/>
      <c r="D38" s="114"/>
      <c r="E38" s="114"/>
      <c r="F38" s="115"/>
      <c r="G38" s="114"/>
      <c r="H38" s="116"/>
      <c r="I38" s="117"/>
      <c r="J38" s="118"/>
    </row>
    <row r="39" spans="1:10" x14ac:dyDescent="0.35">
      <c r="A39" s="119"/>
      <c r="B39" s="113"/>
      <c r="C39" s="113"/>
      <c r="D39" s="114"/>
      <c r="E39" s="115"/>
      <c r="F39" s="115"/>
      <c r="G39" s="114"/>
      <c r="H39" s="116"/>
      <c r="I39" s="117"/>
      <c r="J39" s="118"/>
    </row>
    <row r="40" spans="1:10" x14ac:dyDescent="0.35">
      <c r="A40" s="120" t="s">
        <v>546</v>
      </c>
      <c r="B40" s="116"/>
      <c r="C40" s="116"/>
      <c r="D40" s="116"/>
      <c r="E40" s="115"/>
      <c r="F40" s="121"/>
      <c r="G40" s="116"/>
      <c r="H40" s="116"/>
      <c r="I40" s="116"/>
      <c r="J40" s="118"/>
    </row>
    <row r="41" spans="1:10" x14ac:dyDescent="0.35">
      <c r="A41" s="122" t="s">
        <v>538</v>
      </c>
      <c r="B41" s="123"/>
      <c r="C41" s="123"/>
      <c r="D41" s="124" t="s">
        <v>534</v>
      </c>
      <c r="E41" s="121"/>
      <c r="F41" s="125">
        <v>2017</v>
      </c>
      <c r="G41" s="122"/>
      <c r="H41" s="122"/>
      <c r="I41" s="122" t="s">
        <v>220</v>
      </c>
      <c r="J41" s="122" t="s">
        <v>526</v>
      </c>
    </row>
    <row r="42" spans="1:10" x14ac:dyDescent="0.35">
      <c r="A42" s="122" t="s">
        <v>539</v>
      </c>
      <c r="B42" s="123"/>
      <c r="C42" s="123"/>
      <c r="D42" s="124" t="s">
        <v>534</v>
      </c>
      <c r="E42" s="124">
        <v>8.0539999999999987E-2</v>
      </c>
      <c r="F42" s="125">
        <v>2017</v>
      </c>
      <c r="G42" s="122"/>
      <c r="H42" s="122"/>
      <c r="I42" s="122" t="s">
        <v>220</v>
      </c>
      <c r="J42" s="122" t="s">
        <v>526</v>
      </c>
    </row>
    <row r="43" spans="1:10" x14ac:dyDescent="0.35">
      <c r="A43" s="122" t="s">
        <v>540</v>
      </c>
      <c r="B43" s="123"/>
      <c r="C43" s="123"/>
      <c r="D43" s="124" t="s">
        <v>534</v>
      </c>
      <c r="E43" s="124">
        <v>5.9299999999999999E-2</v>
      </c>
      <c r="F43" s="125">
        <v>2017</v>
      </c>
      <c r="G43" s="122"/>
      <c r="H43" s="122"/>
      <c r="I43" s="122" t="s">
        <v>220</v>
      </c>
      <c r="J43" s="122" t="s">
        <v>526</v>
      </c>
    </row>
    <row r="44" spans="1:10" x14ac:dyDescent="0.35">
      <c r="A44" s="122" t="s">
        <v>541</v>
      </c>
      <c r="B44" s="123"/>
      <c r="C44" s="123"/>
      <c r="D44" s="124" t="s">
        <v>534</v>
      </c>
      <c r="E44" s="124">
        <v>5.8790000000000009E-2</v>
      </c>
      <c r="F44" s="125">
        <v>2017</v>
      </c>
      <c r="G44" s="122"/>
      <c r="H44" s="122"/>
      <c r="I44" s="122" t="s">
        <v>220</v>
      </c>
      <c r="J44" s="122" t="s">
        <v>526</v>
      </c>
    </row>
    <row r="45" spans="1:10" x14ac:dyDescent="0.35">
      <c r="A45" s="122" t="s">
        <v>542</v>
      </c>
      <c r="B45" s="123"/>
      <c r="C45" s="123"/>
      <c r="D45" s="124" t="s">
        <v>534</v>
      </c>
      <c r="E45" s="124">
        <v>2.9330000000000002E-2</v>
      </c>
      <c r="F45" s="125">
        <v>2017</v>
      </c>
      <c r="G45" s="122"/>
      <c r="H45" s="122"/>
      <c r="I45" s="122" t="s">
        <v>220</v>
      </c>
      <c r="J45" s="122" t="s">
        <v>526</v>
      </c>
    </row>
    <row r="46" spans="1:10" x14ac:dyDescent="0.35">
      <c r="A46" s="118"/>
      <c r="B46" s="118"/>
      <c r="C46" s="118"/>
      <c r="D46" s="114"/>
      <c r="E46" s="124">
        <v>3.1E-2</v>
      </c>
      <c r="F46" s="115"/>
      <c r="G46" s="118"/>
      <c r="H46" s="118"/>
      <c r="I46" s="118"/>
      <c r="J46" s="118"/>
    </row>
    <row r="47" spans="1:10" x14ac:dyDescent="0.35">
      <c r="A47" s="122" t="s">
        <v>549</v>
      </c>
      <c r="B47" s="118"/>
      <c r="C47" s="118"/>
      <c r="D47" s="114"/>
      <c r="E47" s="114"/>
      <c r="F47" s="115"/>
      <c r="G47" s="118"/>
      <c r="H47" s="118"/>
      <c r="I47" s="118"/>
      <c r="J47" s="118"/>
    </row>
    <row r="48" spans="1:10" x14ac:dyDescent="0.35">
      <c r="E48" s="55"/>
    </row>
    <row r="49" spans="1:17" x14ac:dyDescent="0.35">
      <c r="A49" s="1"/>
      <c r="B49" s="1"/>
      <c r="D49" s="126"/>
      <c r="E49" s="55"/>
      <c r="H49" s="1"/>
    </row>
    <row r="50" spans="1:17" x14ac:dyDescent="0.35">
      <c r="A50" s="1"/>
      <c r="B50" s="1"/>
      <c r="D50" s="126"/>
    </row>
    <row r="51" spans="1:17" x14ac:dyDescent="0.35">
      <c r="A51" s="1"/>
      <c r="B51" s="1"/>
      <c r="D51" s="1"/>
    </row>
    <row r="52" spans="1:17" x14ac:dyDescent="0.35">
      <c r="A52" s="1"/>
      <c r="B52" s="1"/>
      <c r="D52" s="1"/>
    </row>
    <row r="53" spans="1:17" x14ac:dyDescent="0.35">
      <c r="A53" s="1"/>
      <c r="B53" s="1"/>
      <c r="D53" s="1"/>
    </row>
    <row r="54" spans="1:17" x14ac:dyDescent="0.35">
      <c r="D54" s="57"/>
    </row>
    <row r="55" spans="1:17" x14ac:dyDescent="0.35">
      <c r="A55" s="36"/>
      <c r="B55" s="36"/>
      <c r="C55" s="36"/>
      <c r="D55" s="36"/>
      <c r="E55" s="55"/>
    </row>
    <row r="56" spans="1:17" ht="15" customHeight="1" x14ac:dyDescent="0.35">
      <c r="C56" s="35"/>
      <c r="D56" s="27"/>
      <c r="E56" s="36"/>
      <c r="F56" s="18"/>
      <c r="G56" s="51"/>
      <c r="I56" s="55"/>
      <c r="J56" s="1"/>
      <c r="L56" s="36"/>
    </row>
    <row r="57" spans="1:17" x14ac:dyDescent="0.35">
      <c r="C57" s="35"/>
      <c r="D57" s="27"/>
      <c r="E57" s="27"/>
      <c r="G57" s="51"/>
      <c r="I57" s="55"/>
      <c r="K57" s="127"/>
      <c r="Q57" s="28"/>
    </row>
    <row r="58" spans="1:17" x14ac:dyDescent="0.35">
      <c r="C58" s="35"/>
      <c r="D58" s="27"/>
      <c r="E58" s="27"/>
      <c r="G58" s="54"/>
      <c r="H58" s="51"/>
      <c r="I58" s="128"/>
      <c r="J58" s="51"/>
      <c r="K58" s="127"/>
      <c r="Q58" s="28"/>
    </row>
    <row r="59" spans="1:17" x14ac:dyDescent="0.35">
      <c r="C59" s="35"/>
      <c r="D59" s="27"/>
      <c r="E59" s="27"/>
      <c r="G59" s="51"/>
      <c r="H59" s="51"/>
      <c r="I59" s="129"/>
      <c r="J59" s="51"/>
      <c r="Q59" s="28"/>
    </row>
    <row r="60" spans="1:17" x14ac:dyDescent="0.35">
      <c r="C60" s="35"/>
      <c r="D60" s="27"/>
      <c r="E60" s="27"/>
      <c r="G60" s="51"/>
      <c r="H60" s="51"/>
      <c r="I60" s="129"/>
      <c r="J60" s="51"/>
      <c r="Q60" s="130"/>
    </row>
    <row r="61" spans="1:17" x14ac:dyDescent="0.35">
      <c r="C61" s="35"/>
      <c r="D61" s="27"/>
      <c r="E61" s="27"/>
      <c r="G61" s="51"/>
      <c r="H61" s="51"/>
      <c r="I61" s="129"/>
      <c r="J61" s="51"/>
      <c r="Q61" s="28"/>
    </row>
    <row r="62" spans="1:17" x14ac:dyDescent="0.35">
      <c r="C62" s="35"/>
      <c r="D62" s="27"/>
      <c r="E62" s="27"/>
      <c r="G62" s="51"/>
      <c r="H62" s="51"/>
      <c r="I62" s="129"/>
      <c r="J62" s="51"/>
      <c r="Q62" s="28"/>
    </row>
    <row r="63" spans="1:17" x14ac:dyDescent="0.35">
      <c r="C63" s="35"/>
      <c r="D63" s="27"/>
      <c r="E63" s="27"/>
      <c r="G63" s="51"/>
      <c r="H63" s="51"/>
      <c r="I63" s="129"/>
      <c r="J63" s="51"/>
      <c r="Q63" s="130"/>
    </row>
    <row r="64" spans="1:17" x14ac:dyDescent="0.35">
      <c r="C64" s="35"/>
      <c r="D64" s="27"/>
      <c r="E64" s="27"/>
      <c r="G64" s="51"/>
      <c r="H64" s="51"/>
      <c r="I64" s="129"/>
      <c r="J64" s="51"/>
      <c r="Q64" s="28"/>
    </row>
    <row r="65" spans="1:22" x14ac:dyDescent="0.35">
      <c r="C65" s="35"/>
      <c r="D65" s="27"/>
      <c r="E65" s="27"/>
      <c r="G65" s="51"/>
      <c r="H65" s="51"/>
      <c r="I65" s="129"/>
      <c r="J65" s="51"/>
      <c r="Q65" s="28"/>
    </row>
    <row r="66" spans="1:22" x14ac:dyDescent="0.35">
      <c r="C66" s="35"/>
      <c r="D66" s="27"/>
      <c r="E66" s="27"/>
      <c r="G66" s="51"/>
      <c r="H66" s="51"/>
      <c r="I66" s="129"/>
      <c r="J66" s="131"/>
      <c r="Q66" s="28"/>
    </row>
    <row r="67" spans="1:22" x14ac:dyDescent="0.35">
      <c r="C67" s="55"/>
      <c r="E67" s="27"/>
      <c r="I67" s="55"/>
      <c r="Q67" s="28"/>
    </row>
    <row r="68" spans="1:22" x14ac:dyDescent="0.35">
      <c r="C68" s="132"/>
      <c r="D68" s="29"/>
      <c r="E68" s="27"/>
      <c r="G68" s="54"/>
      <c r="H68" s="51"/>
      <c r="I68" s="55"/>
      <c r="J68" s="131"/>
      <c r="Q68" s="28"/>
    </row>
    <row r="69" spans="1:22" x14ac:dyDescent="0.35">
      <c r="C69" s="35"/>
      <c r="D69" s="27"/>
      <c r="E69" s="29"/>
      <c r="G69" s="54"/>
      <c r="H69" s="51"/>
      <c r="I69" s="55"/>
      <c r="J69" s="54"/>
      <c r="Q69" s="28"/>
    </row>
    <row r="70" spans="1:22" x14ac:dyDescent="0.35">
      <c r="C70" s="55"/>
      <c r="E70" s="29"/>
      <c r="F70" s="133"/>
      <c r="Q70" s="134"/>
    </row>
    <row r="71" spans="1:22" x14ac:dyDescent="0.35">
      <c r="A71" s="36"/>
      <c r="B71" s="36"/>
      <c r="C71" s="36"/>
      <c r="D71" s="36"/>
      <c r="Q71" s="28"/>
    </row>
    <row r="72" spans="1:22" x14ac:dyDescent="0.35">
      <c r="A72" s="51"/>
      <c r="B72" s="27"/>
      <c r="C72" s="49"/>
      <c r="D72" s="28"/>
      <c r="E72" s="36"/>
      <c r="G72" s="51"/>
      <c r="H72" s="135"/>
      <c r="I72" s="135"/>
      <c r="J72" s="135"/>
      <c r="K72" s="135"/>
      <c r="L72" s="135"/>
      <c r="M72" s="135"/>
      <c r="N72" s="135"/>
      <c r="Q72" s="136"/>
      <c r="R72" s="136"/>
      <c r="S72" s="136"/>
      <c r="T72" s="136"/>
      <c r="U72" s="136"/>
    </row>
    <row r="73" spans="1:22" x14ac:dyDescent="0.35">
      <c r="A73" s="51"/>
      <c r="B73" s="27"/>
      <c r="C73" s="49"/>
      <c r="D73" s="28"/>
      <c r="E73" s="27"/>
      <c r="G73" s="51"/>
      <c r="H73" s="51"/>
      <c r="I73" s="51"/>
      <c r="J73" s="51"/>
      <c r="K73" s="51"/>
      <c r="L73" s="137"/>
      <c r="M73" s="138"/>
      <c r="N73" s="138"/>
      <c r="Q73" s="136"/>
      <c r="R73" s="136"/>
      <c r="S73" s="136"/>
      <c r="T73" s="136"/>
      <c r="U73" s="136"/>
    </row>
    <row r="74" spans="1:22" x14ac:dyDescent="0.35">
      <c r="A74" s="51"/>
      <c r="B74" s="27"/>
      <c r="C74" s="49"/>
      <c r="D74" s="28"/>
      <c r="E74" s="27"/>
      <c r="G74" s="51"/>
      <c r="H74" s="51"/>
      <c r="I74" s="51"/>
      <c r="J74" s="51"/>
      <c r="K74" s="51"/>
      <c r="L74" s="137"/>
      <c r="M74" s="138"/>
      <c r="N74" s="138"/>
      <c r="U74" s="136"/>
    </row>
    <row r="75" spans="1:22" x14ac:dyDescent="0.35">
      <c r="A75" s="51"/>
      <c r="B75" s="27"/>
      <c r="C75" s="49"/>
      <c r="D75" s="28"/>
      <c r="E75" s="27"/>
      <c r="G75" s="51"/>
      <c r="H75" s="51"/>
      <c r="I75" s="51"/>
      <c r="J75" s="51"/>
      <c r="K75" s="51"/>
      <c r="L75" s="137"/>
      <c r="M75" s="138"/>
      <c r="N75" s="138"/>
      <c r="Q75" s="136"/>
      <c r="R75" s="136"/>
      <c r="S75" s="136"/>
      <c r="T75" s="136"/>
    </row>
    <row r="76" spans="1:22" x14ac:dyDescent="0.35">
      <c r="A76" s="51"/>
      <c r="B76" s="52"/>
      <c r="C76" s="49"/>
      <c r="D76" s="28"/>
      <c r="E76" s="27"/>
      <c r="G76" s="51"/>
      <c r="H76" s="51"/>
      <c r="I76" s="51"/>
      <c r="J76" s="51"/>
      <c r="K76" s="51"/>
      <c r="L76" s="137"/>
      <c r="M76" s="138"/>
      <c r="N76" s="138"/>
      <c r="Q76" s="136"/>
      <c r="R76" s="136"/>
      <c r="S76" s="136"/>
      <c r="T76" s="136"/>
      <c r="U76" s="136"/>
    </row>
    <row r="77" spans="1:22" x14ac:dyDescent="0.35">
      <c r="A77" s="51"/>
      <c r="B77" s="27"/>
      <c r="C77" s="49"/>
      <c r="D77" s="28"/>
      <c r="E77" s="27"/>
      <c r="G77" s="51"/>
      <c r="H77" s="51"/>
      <c r="I77" s="51"/>
      <c r="J77" s="51"/>
      <c r="K77" s="51"/>
      <c r="L77" s="137"/>
      <c r="M77" s="138"/>
      <c r="N77" s="138"/>
      <c r="U77" s="136"/>
    </row>
    <row r="78" spans="1:22" x14ac:dyDescent="0.35">
      <c r="A78" s="51"/>
      <c r="B78" s="27"/>
      <c r="C78" s="49"/>
      <c r="D78" s="28"/>
      <c r="E78" s="27"/>
      <c r="G78" s="51"/>
      <c r="H78" s="51"/>
      <c r="I78" s="51"/>
      <c r="J78" s="51"/>
      <c r="K78" s="51"/>
      <c r="L78" s="137"/>
      <c r="M78" s="138"/>
      <c r="N78" s="138"/>
      <c r="U78" s="136"/>
      <c r="V78" s="12"/>
    </row>
    <row r="79" spans="1:22" x14ac:dyDescent="0.35">
      <c r="A79" s="51"/>
      <c r="B79" s="27"/>
      <c r="C79" s="49"/>
      <c r="D79" s="28"/>
      <c r="E79" s="27"/>
      <c r="G79" s="51"/>
      <c r="H79" s="51"/>
      <c r="I79" s="51"/>
      <c r="J79" s="51"/>
      <c r="K79" s="51"/>
      <c r="L79" s="137"/>
      <c r="M79" s="138"/>
      <c r="N79" s="138"/>
    </row>
    <row r="80" spans="1:22" x14ac:dyDescent="0.35">
      <c r="A80" s="51"/>
      <c r="B80" s="27"/>
      <c r="C80" s="49"/>
      <c r="D80" s="28"/>
      <c r="E80" s="27"/>
      <c r="G80" s="51"/>
      <c r="H80" s="51"/>
      <c r="I80" s="51"/>
      <c r="J80" s="51"/>
      <c r="K80" s="51"/>
      <c r="L80" s="137"/>
      <c r="M80" s="138"/>
      <c r="N80" s="138"/>
    </row>
    <row r="81" spans="1:16" x14ac:dyDescent="0.35">
      <c r="A81" s="51"/>
      <c r="B81" s="27"/>
      <c r="C81" s="49"/>
      <c r="D81" s="28"/>
      <c r="E81" s="27"/>
      <c r="G81" s="51"/>
      <c r="H81" s="51"/>
      <c r="I81" s="51"/>
      <c r="J81" s="51"/>
      <c r="K81" s="51"/>
      <c r="L81" s="137"/>
      <c r="M81" s="138"/>
      <c r="N81" s="138"/>
    </row>
    <row r="82" spans="1:16" x14ac:dyDescent="0.35">
      <c r="A82" s="51"/>
      <c r="B82" s="27"/>
      <c r="C82" s="49"/>
      <c r="D82" s="28"/>
      <c r="E82" s="27"/>
      <c r="G82" s="51"/>
      <c r="H82" s="51"/>
      <c r="I82" s="51"/>
      <c r="J82" s="51"/>
      <c r="K82" s="51"/>
      <c r="L82" s="137"/>
      <c r="M82" s="138"/>
      <c r="N82" s="138"/>
    </row>
    <row r="83" spans="1:16" x14ac:dyDescent="0.35">
      <c r="A83" s="1"/>
      <c r="B83" s="1"/>
      <c r="C83" s="53"/>
      <c r="D83" s="30"/>
      <c r="E83" s="27"/>
      <c r="G83" s="51"/>
      <c r="H83" s="51"/>
      <c r="I83" s="51"/>
      <c r="J83" s="51"/>
      <c r="K83" s="51"/>
      <c r="L83" s="137"/>
      <c r="M83" s="138"/>
      <c r="N83" s="138"/>
    </row>
    <row r="84" spans="1:16" x14ac:dyDescent="0.35">
      <c r="E84" s="29"/>
      <c r="L84" s="139"/>
      <c r="N84" s="140"/>
      <c r="P84" s="28"/>
    </row>
    <row r="87" spans="1:16" x14ac:dyDescent="0.35">
      <c r="A87" s="1"/>
    </row>
    <row r="88" spans="1:16" x14ac:dyDescent="0.35">
      <c r="A88" s="24"/>
      <c r="B88" s="36"/>
      <c r="C88" s="36"/>
      <c r="D88" s="141"/>
    </row>
    <row r="89" spans="1:16" x14ac:dyDescent="0.35">
      <c r="A89" s="51"/>
      <c r="B89" s="27"/>
      <c r="D89" s="28"/>
      <c r="H89" s="27"/>
    </row>
    <row r="90" spans="1:16" x14ac:dyDescent="0.35">
      <c r="A90" s="51"/>
      <c r="B90" s="27"/>
      <c r="D90" s="28"/>
      <c r="H90" s="27"/>
    </row>
    <row r="91" spans="1:16" x14ac:dyDescent="0.35">
      <c r="A91" s="142"/>
      <c r="B91" s="143"/>
      <c r="D91" s="28"/>
      <c r="H91" s="27"/>
    </row>
    <row r="92" spans="1:16" x14ac:dyDescent="0.35">
      <c r="A92" s="51"/>
      <c r="B92" s="27"/>
      <c r="D92" s="28"/>
      <c r="H92" s="27"/>
    </row>
    <row r="93" spans="1:16" x14ac:dyDescent="0.35">
      <c r="A93" s="51"/>
      <c r="B93" s="27"/>
      <c r="D93" s="28"/>
      <c r="H93" s="27"/>
    </row>
    <row r="94" spans="1:16" x14ac:dyDescent="0.35">
      <c r="A94" s="142"/>
      <c r="B94" s="143"/>
      <c r="D94" s="28"/>
      <c r="H94" s="27"/>
    </row>
    <row r="95" spans="1:16" x14ac:dyDescent="0.35">
      <c r="A95" s="51"/>
      <c r="B95" s="27"/>
      <c r="D95" s="28"/>
      <c r="H95" s="27"/>
    </row>
    <row r="96" spans="1:16" x14ac:dyDescent="0.35">
      <c r="A96" s="51"/>
      <c r="B96" s="27"/>
      <c r="D96" s="28"/>
      <c r="H96" s="27"/>
    </row>
    <row r="97" spans="1:8" x14ac:dyDescent="0.35">
      <c r="A97" s="51"/>
      <c r="B97" s="27"/>
      <c r="D97" s="28"/>
      <c r="H97" s="27"/>
    </row>
    <row r="98" spans="1:8" x14ac:dyDescent="0.35">
      <c r="A98" s="51"/>
      <c r="B98" s="27"/>
      <c r="D98" s="28"/>
    </row>
    <row r="99" spans="1:8" x14ac:dyDescent="0.35">
      <c r="A99" s="144"/>
      <c r="B99" s="145"/>
      <c r="D99" s="28"/>
    </row>
    <row r="100" spans="1:8" x14ac:dyDescent="0.35">
      <c r="A100" s="142"/>
      <c r="B100" s="143"/>
      <c r="D100" s="28"/>
    </row>
    <row r="101" spans="1:8" x14ac:dyDescent="0.35">
      <c r="A101" s="54"/>
      <c r="B101" s="29"/>
      <c r="D101" s="30"/>
    </row>
    <row r="102" spans="1:8" x14ac:dyDescent="0.35">
      <c r="A102" s="51"/>
    </row>
    <row r="103" spans="1:8" x14ac:dyDescent="0.35">
      <c r="A103" s="51"/>
    </row>
    <row r="104" spans="1:8" x14ac:dyDescent="0.35">
      <c r="A104" s="51"/>
    </row>
    <row r="105" spans="1:8" x14ac:dyDescent="0.35">
      <c r="A105" s="146"/>
    </row>
    <row r="106" spans="1:8" x14ac:dyDescent="0.35">
      <c r="A106" s="51"/>
    </row>
    <row r="107" spans="1:8" x14ac:dyDescent="0.35">
      <c r="A107" s="51"/>
    </row>
    <row r="108" spans="1:8" x14ac:dyDescent="0.35">
      <c r="A108" s="51"/>
    </row>
    <row r="109" spans="1:8" x14ac:dyDescent="0.35">
      <c r="A109" s="51"/>
      <c r="B109" s="27"/>
      <c r="D109" s="27"/>
    </row>
    <row r="110" spans="1:8" x14ac:dyDescent="0.35">
      <c r="B110" s="27"/>
      <c r="D110" s="27"/>
    </row>
    <row r="111" spans="1:8" x14ac:dyDescent="0.35">
      <c r="B111" s="27"/>
      <c r="D111" s="27"/>
    </row>
    <row r="112" spans="1:8" x14ac:dyDescent="0.35">
      <c r="B112" s="27"/>
      <c r="D112" s="27"/>
    </row>
    <row r="113" spans="1:4" x14ac:dyDescent="0.35">
      <c r="A113" s="6"/>
    </row>
    <row r="114" spans="1:4" x14ac:dyDescent="0.35">
      <c r="B114" s="27"/>
      <c r="D114" s="27"/>
    </row>
    <row r="115" spans="1:4" x14ac:dyDescent="0.35">
      <c r="B115" s="27"/>
      <c r="D115" s="27"/>
    </row>
    <row r="116" spans="1:4" x14ac:dyDescent="0.35">
      <c r="B116" s="27"/>
      <c r="D116" s="27"/>
    </row>
    <row r="117" spans="1:4" x14ac:dyDescent="0.35">
      <c r="B117" s="27"/>
      <c r="D117" s="27"/>
    </row>
    <row r="118" spans="1:4" x14ac:dyDescent="0.35">
      <c r="A118" s="1"/>
      <c r="D118" s="2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2C398-B6D1-4C30-A44A-420906A05B2F}">
  <dimension ref="A1:J16"/>
  <sheetViews>
    <sheetView zoomScale="90" zoomScaleNormal="90" workbookViewId="0">
      <selection activeCell="I14" sqref="I14"/>
    </sheetView>
  </sheetViews>
  <sheetFormatPr baseColWidth="10" defaultRowHeight="14.5" x14ac:dyDescent="0.35"/>
  <cols>
    <col min="1" max="1" width="21.1796875" customWidth="1"/>
    <col min="2" max="2" width="17.453125" customWidth="1"/>
    <col min="9" max="9" width="18.7265625" customWidth="1"/>
    <col min="10" max="10" width="105.81640625" customWidth="1"/>
  </cols>
  <sheetData>
    <row r="1" spans="1:10" ht="18.5" x14ac:dyDescent="0.45">
      <c r="A1" s="62" t="s">
        <v>582</v>
      </c>
      <c r="B1" s="2"/>
      <c r="C1" s="7"/>
      <c r="D1" s="7"/>
      <c r="E1" s="10"/>
      <c r="F1" s="10"/>
    </row>
    <row r="2" spans="1:10" ht="12.65" customHeight="1" x14ac:dyDescent="0.45">
      <c r="A2" s="4"/>
      <c r="B2" s="1"/>
      <c r="C2" s="11"/>
      <c r="D2" s="11"/>
      <c r="E2" s="10"/>
      <c r="F2" s="10"/>
    </row>
    <row r="3" spans="1:10" ht="12.65" customHeight="1" x14ac:dyDescent="0.35">
      <c r="A3" s="1"/>
      <c r="B3" s="1"/>
      <c r="C3" s="11"/>
      <c r="D3" s="11"/>
      <c r="E3" s="10"/>
      <c r="F3" s="10"/>
    </row>
    <row r="4" spans="1:10" ht="12.65" customHeight="1" x14ac:dyDescent="0.35">
      <c r="A4" s="16"/>
      <c r="B4" s="1"/>
      <c r="C4" s="11"/>
      <c r="D4" s="11"/>
      <c r="E4" s="10"/>
      <c r="F4" s="10"/>
    </row>
    <row r="5" spans="1:10" ht="12.65" customHeight="1" x14ac:dyDescent="0.35">
      <c r="A5" s="16"/>
      <c r="B5" s="1"/>
      <c r="C5" s="11"/>
      <c r="D5" s="11"/>
      <c r="E5" s="10"/>
      <c r="F5" s="10"/>
    </row>
    <row r="6" spans="1:10" ht="12.65" customHeight="1" x14ac:dyDescent="0.35">
      <c r="A6" s="16"/>
      <c r="B6" s="1"/>
      <c r="C6" s="11"/>
      <c r="D6" s="11"/>
      <c r="E6" s="10"/>
      <c r="F6" s="10"/>
    </row>
    <row r="7" spans="1:10" ht="12.65" customHeight="1" x14ac:dyDescent="0.35">
      <c r="A7" s="16"/>
      <c r="B7" s="1"/>
      <c r="C7" s="11"/>
      <c r="D7" s="11"/>
      <c r="E7" s="10"/>
      <c r="F7" s="10"/>
    </row>
    <row r="8" spans="1:10" ht="14.5" customHeight="1" x14ac:dyDescent="0.35">
      <c r="A8" s="16"/>
      <c r="B8" s="1"/>
      <c r="C8" s="11"/>
      <c r="D8" s="11"/>
      <c r="E8" s="10"/>
      <c r="F8" s="10"/>
    </row>
    <row r="9" spans="1:10" ht="14.5" customHeight="1" x14ac:dyDescent="0.35">
      <c r="A9" s="16"/>
      <c r="B9" s="1"/>
      <c r="C9" s="11"/>
      <c r="D9" s="11"/>
      <c r="E9" s="10"/>
      <c r="F9" s="10"/>
    </row>
    <row r="10" spans="1:10" x14ac:dyDescent="0.35">
      <c r="A10" s="2" t="s">
        <v>166</v>
      </c>
      <c r="B10" s="7" t="s">
        <v>163</v>
      </c>
      <c r="C10" s="7" t="s">
        <v>1</v>
      </c>
      <c r="D10" s="7" t="s">
        <v>0</v>
      </c>
      <c r="E10" s="48" t="s">
        <v>2</v>
      </c>
      <c r="F10" s="48" t="s">
        <v>357</v>
      </c>
      <c r="G10" s="7" t="s">
        <v>12</v>
      </c>
      <c r="H10" s="7"/>
      <c r="I10" s="7" t="s">
        <v>168</v>
      </c>
      <c r="J10" s="2" t="s">
        <v>169</v>
      </c>
    </row>
    <row r="11" spans="1:10" x14ac:dyDescent="0.35">
      <c r="A11" t="s">
        <v>523</v>
      </c>
      <c r="B11" s="73" t="s">
        <v>206</v>
      </c>
      <c r="C11" s="73">
        <v>100000</v>
      </c>
      <c r="D11" s="10" t="s">
        <v>525</v>
      </c>
      <c r="E11" s="10">
        <v>0.11456000000000001</v>
      </c>
      <c r="F11" s="10">
        <v>2017</v>
      </c>
      <c r="G11" s="5">
        <f>PRODUCT(C11,E11,0.001)</f>
        <v>11.456</v>
      </c>
      <c r="I11" t="s">
        <v>220</v>
      </c>
      <c r="J11" t="s">
        <v>526</v>
      </c>
    </row>
    <row r="12" spans="1:10" x14ac:dyDescent="0.35">
      <c r="A12" t="s">
        <v>524</v>
      </c>
      <c r="B12" s="73" t="s">
        <v>206</v>
      </c>
      <c r="C12" s="73">
        <v>100000</v>
      </c>
      <c r="D12" s="10" t="s">
        <v>525</v>
      </c>
      <c r="E12" s="10">
        <v>1.4365000000000001</v>
      </c>
      <c r="F12" s="10">
        <v>2017</v>
      </c>
      <c r="G12" s="5">
        <f>PRODUCT(C12,E12,0.001)</f>
        <v>143.65</v>
      </c>
      <c r="I12" t="s">
        <v>220</v>
      </c>
      <c r="J12" t="s">
        <v>526</v>
      </c>
    </row>
    <row r="13" spans="1:10" x14ac:dyDescent="0.35">
      <c r="B13" s="73"/>
      <c r="C13" s="73"/>
      <c r="D13" s="10"/>
      <c r="E13" s="10"/>
      <c r="F13" s="10"/>
      <c r="G13" s="5"/>
    </row>
    <row r="14" spans="1:10" x14ac:dyDescent="0.35">
      <c r="A14" s="1" t="s">
        <v>29</v>
      </c>
      <c r="G14" s="223">
        <f>SUM(G11:G12)</f>
        <v>155.10599999999999</v>
      </c>
    </row>
    <row r="16" spans="1:10" x14ac:dyDescent="0.35">
      <c r="A16" s="127" t="s">
        <v>557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6A7C9-A9BF-4D7B-B285-206CAF33869F}">
  <dimension ref="A1:I54"/>
  <sheetViews>
    <sheetView topLeftCell="A25" workbookViewId="0">
      <selection activeCell="B39" sqref="B39"/>
    </sheetView>
  </sheetViews>
  <sheetFormatPr baseColWidth="10" defaultRowHeight="14.5" x14ac:dyDescent="0.35"/>
  <cols>
    <col min="1" max="1" width="40.7265625" customWidth="1"/>
    <col min="2" max="2" width="17.26953125" customWidth="1"/>
  </cols>
  <sheetData>
    <row r="1" spans="1:4" ht="18.5" x14ac:dyDescent="0.45">
      <c r="A1" s="70" t="s">
        <v>161</v>
      </c>
      <c r="B1" s="71"/>
    </row>
    <row r="2" spans="1:4" ht="15.5" x14ac:dyDescent="0.35">
      <c r="B2" s="20"/>
      <c r="C2" s="20"/>
    </row>
    <row r="3" spans="1:4" ht="15.5" x14ac:dyDescent="0.35">
      <c r="A3" s="25" t="s">
        <v>21</v>
      </c>
      <c r="B3" s="156">
        <f>SUM('THG Bilanz 20XX'!D17:D20)</f>
        <v>1263.2566999999999</v>
      </c>
    </row>
    <row r="4" spans="1:4" ht="15.5" x14ac:dyDescent="0.35">
      <c r="A4" s="25" t="s">
        <v>619</v>
      </c>
      <c r="B4" s="156">
        <f>SUM('THG Bilanz 20XX'!D26:D27)</f>
        <v>79</v>
      </c>
    </row>
    <row r="5" spans="1:4" ht="15.5" x14ac:dyDescent="0.35">
      <c r="A5" s="25" t="s">
        <v>16</v>
      </c>
      <c r="B5" s="156">
        <f>SUM('THG Bilanz 20XX'!D40:D51)</f>
        <v>18384.153949907952</v>
      </c>
      <c r="C5" s="19"/>
    </row>
    <row r="6" spans="1:4" ht="15.5" x14ac:dyDescent="0.35">
      <c r="C6" s="19"/>
    </row>
    <row r="7" spans="1:4" ht="15.5" x14ac:dyDescent="0.35">
      <c r="C7" s="19"/>
    </row>
    <row r="8" spans="1:4" ht="15.5" x14ac:dyDescent="0.35">
      <c r="A8" s="25" t="s">
        <v>21</v>
      </c>
      <c r="B8" s="226">
        <f>SUM('THG Bilanz 20XX'!D21)</f>
        <v>1263.2566999999999</v>
      </c>
      <c r="C8" s="19"/>
    </row>
    <row r="9" spans="1:4" ht="15.5" x14ac:dyDescent="0.35">
      <c r="A9" s="25" t="s">
        <v>620</v>
      </c>
      <c r="B9" s="28">
        <f>SUM('THG Bilanz 20XX'!D33:D34)</f>
        <v>667.8</v>
      </c>
    </row>
    <row r="10" spans="1:4" ht="15.5" x14ac:dyDescent="0.35">
      <c r="A10" s="25" t="s">
        <v>16</v>
      </c>
      <c r="B10" s="28">
        <f>SUM('THG Bilanz 20XX'!D40:D51)</f>
        <v>18384.153949907952</v>
      </c>
    </row>
    <row r="13" spans="1:4" x14ac:dyDescent="0.35">
      <c r="D13" s="5"/>
    </row>
    <row r="14" spans="1:4" x14ac:dyDescent="0.35">
      <c r="D14" s="5"/>
    </row>
    <row r="21" spans="1:9" ht="18.5" x14ac:dyDescent="0.45">
      <c r="A21" s="68" t="s">
        <v>162</v>
      </c>
      <c r="B21" s="69"/>
      <c r="C21" s="6"/>
      <c r="D21" s="6"/>
      <c r="E21" s="6"/>
      <c r="F21" s="6"/>
      <c r="G21" s="6"/>
      <c r="H21" s="6"/>
      <c r="I21" s="6"/>
    </row>
    <row r="24" spans="1:9" ht="15.5" x14ac:dyDescent="0.35">
      <c r="A24" s="22" t="s">
        <v>172</v>
      </c>
      <c r="B24" s="151">
        <f>SUM('Scope 1 '!G6:G9)</f>
        <v>495.40000000000003</v>
      </c>
      <c r="C24" s="28"/>
      <c r="F24" s="27"/>
    </row>
    <row r="25" spans="1:9" ht="15.5" x14ac:dyDescent="0.35">
      <c r="A25" s="22" t="s">
        <v>178</v>
      </c>
      <c r="B25" s="151">
        <f>SUM('Scope 1 '!G13:G18)</f>
        <v>13.776700000000002</v>
      </c>
      <c r="C25" s="28"/>
      <c r="D25" s="6"/>
      <c r="E25" s="6"/>
      <c r="F25" s="44"/>
      <c r="G25" s="6"/>
      <c r="H25" s="6"/>
      <c r="I25" s="6"/>
    </row>
    <row r="26" spans="1:9" ht="15.5" x14ac:dyDescent="0.35">
      <c r="A26" s="22" t="s">
        <v>179</v>
      </c>
      <c r="B26" s="151">
        <f>SUM('Scope 1 '!G22:G24)</f>
        <v>10.08</v>
      </c>
      <c r="C26" s="28"/>
      <c r="D26" s="6"/>
      <c r="E26" s="6"/>
      <c r="F26" s="44"/>
      <c r="G26" s="6"/>
      <c r="H26" s="6"/>
      <c r="I26" s="6"/>
    </row>
    <row r="27" spans="1:9" ht="15.5" x14ac:dyDescent="0.35">
      <c r="A27" s="22" t="s">
        <v>180</v>
      </c>
      <c r="B27" s="151">
        <f>SUM('Scope 1 '!G29:G31)</f>
        <v>744</v>
      </c>
      <c r="C27" s="28"/>
      <c r="D27" s="6"/>
      <c r="E27" s="6"/>
      <c r="F27" s="44"/>
      <c r="G27" s="6"/>
      <c r="H27" s="6"/>
      <c r="I27" s="6"/>
    </row>
    <row r="28" spans="1:9" ht="15.5" x14ac:dyDescent="0.35">
      <c r="A28" s="22" t="s">
        <v>615</v>
      </c>
      <c r="B28" s="151">
        <f>PRODUCT('Scope 2 Market based'!G4)</f>
        <v>0</v>
      </c>
      <c r="C28" s="28"/>
      <c r="F28" s="27"/>
    </row>
    <row r="29" spans="1:9" ht="15.5" x14ac:dyDescent="0.35">
      <c r="A29" s="22" t="s">
        <v>616</v>
      </c>
      <c r="B29" s="151">
        <f>PRODUCT('Scope 2 Market based'!G5)</f>
        <v>79</v>
      </c>
      <c r="C29" s="28"/>
      <c r="F29" s="27"/>
    </row>
    <row r="30" spans="1:9" ht="15.5" x14ac:dyDescent="0.35">
      <c r="A30" s="22" t="s">
        <v>617</v>
      </c>
      <c r="B30" s="151">
        <f>PRODUCT('Scope 2 Location based'!G4)</f>
        <v>380.85</v>
      </c>
      <c r="C30" s="28"/>
      <c r="F30" s="27"/>
    </row>
    <row r="31" spans="1:9" ht="15.5" x14ac:dyDescent="0.35">
      <c r="A31" s="22" t="s">
        <v>618</v>
      </c>
      <c r="B31" s="151">
        <f>PRODUCT('Scope 2 Location based'!G5)</f>
        <v>286.95</v>
      </c>
      <c r="C31" s="28"/>
      <c r="F31" s="27"/>
    </row>
    <row r="32" spans="1:9" ht="15.5" x14ac:dyDescent="0.35">
      <c r="A32" s="22" t="s">
        <v>562</v>
      </c>
      <c r="B32" s="151">
        <f>SUM('THG Bilanz 20XX'!D42)</f>
        <v>1904.5330913919206</v>
      </c>
      <c r="C32" s="28"/>
      <c r="F32" s="27"/>
    </row>
    <row r="33" spans="1:6" ht="15.5" x14ac:dyDescent="0.35">
      <c r="A33" s="22" t="s">
        <v>24</v>
      </c>
      <c r="B33" s="151">
        <f>SUM('THG Bilanz 20XX'!D45)</f>
        <v>6699.7931992483027</v>
      </c>
      <c r="C33" s="43"/>
      <c r="F33" s="27"/>
    </row>
    <row r="34" spans="1:6" ht="15.5" x14ac:dyDescent="0.35">
      <c r="A34" s="22" t="s">
        <v>568</v>
      </c>
      <c r="B34" s="151">
        <f>SUM('Scope 3.3'!G23)</f>
        <v>19.72946023990394</v>
      </c>
      <c r="C34" s="43"/>
      <c r="F34" s="27"/>
    </row>
    <row r="35" spans="1:6" ht="15.5" x14ac:dyDescent="0.35">
      <c r="A35" s="22" t="s">
        <v>564</v>
      </c>
      <c r="B35" s="151">
        <f>SUM('Scope 3.4'!G14)</f>
        <v>1.5510600000000001</v>
      </c>
      <c r="C35" s="43"/>
      <c r="F35" s="27"/>
    </row>
    <row r="36" spans="1:6" ht="15.5" x14ac:dyDescent="0.35">
      <c r="A36" s="22" t="s">
        <v>565</v>
      </c>
      <c r="B36" s="155">
        <f>SUM('Scope 3.5'!G23)</f>
        <v>6.6741483875968983</v>
      </c>
      <c r="C36" s="23"/>
      <c r="F36" s="27"/>
    </row>
    <row r="37" spans="1:6" ht="15.5" x14ac:dyDescent="0.35">
      <c r="A37" s="22" t="s">
        <v>566</v>
      </c>
      <c r="B37" s="155">
        <f>SUM('Scope 3.6'!G15)</f>
        <v>456.86070000000012</v>
      </c>
    </row>
    <row r="38" spans="1:6" ht="15.5" x14ac:dyDescent="0.35">
      <c r="A38" s="22" t="s">
        <v>561</v>
      </c>
      <c r="B38" s="155">
        <f>SUM('Scope 3.7 '!G35)</f>
        <v>535.58000000000004</v>
      </c>
    </row>
    <row r="39" spans="1:6" ht="15.5" x14ac:dyDescent="0.35">
      <c r="A39" s="22" t="s">
        <v>563</v>
      </c>
      <c r="B39" s="155">
        <f>SUM('Scope 3.9'!G14)</f>
        <v>155.10599999999999</v>
      </c>
    </row>
    <row r="40" spans="1:6" ht="15.5" x14ac:dyDescent="0.35">
      <c r="A40" s="22"/>
      <c r="B40" s="23"/>
    </row>
    <row r="44" spans="1:6" x14ac:dyDescent="0.35">
      <c r="D44" s="11"/>
    </row>
    <row r="48" spans="1:6" x14ac:dyDescent="0.35">
      <c r="C48" s="16"/>
      <c r="D48" s="16"/>
    </row>
    <row r="52" spans="1:9" x14ac:dyDescent="0.35">
      <c r="A52" s="16"/>
      <c r="B52" s="16"/>
    </row>
    <row r="54" spans="1:9" x14ac:dyDescent="0.35">
      <c r="E54" s="16"/>
      <c r="F54" s="16"/>
      <c r="G54" s="16"/>
      <c r="H54" s="16"/>
      <c r="I54" s="16"/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4"/>
  <sheetViews>
    <sheetView topLeftCell="A12" zoomScale="90" zoomScaleNormal="90" workbookViewId="0">
      <selection activeCell="G11" sqref="G11"/>
    </sheetView>
  </sheetViews>
  <sheetFormatPr baseColWidth="10" defaultRowHeight="14.5" x14ac:dyDescent="0.35"/>
  <cols>
    <col min="1" max="1" width="34.81640625" customWidth="1"/>
    <col min="2" max="2" width="23.81640625" style="10" customWidth="1"/>
    <col min="3" max="3" width="12.7265625" style="10" customWidth="1"/>
    <col min="4" max="4" width="11.453125" style="10" customWidth="1"/>
    <col min="5" max="5" width="10.81640625" style="10"/>
    <col min="6" max="6" width="10.90625" style="10"/>
    <col min="7" max="7" width="13.453125" customWidth="1"/>
    <col min="8" max="8" width="5.453125" customWidth="1"/>
    <col min="9" max="9" width="73.81640625" customWidth="1"/>
    <col min="10" max="10" width="107.453125" customWidth="1"/>
  </cols>
  <sheetData>
    <row r="1" spans="1:10" ht="14.5" customHeight="1" x14ac:dyDescent="0.35">
      <c r="A1" s="2" t="s">
        <v>198</v>
      </c>
      <c r="C1" s="11"/>
    </row>
    <row r="2" spans="1:10" ht="14.5" customHeight="1" x14ac:dyDescent="0.35"/>
    <row r="3" spans="1:10" ht="14.5" customHeight="1" x14ac:dyDescent="0.35">
      <c r="A3" s="2" t="s">
        <v>166</v>
      </c>
      <c r="B3" s="7" t="s">
        <v>163</v>
      </c>
      <c r="C3" s="7" t="s">
        <v>1</v>
      </c>
      <c r="D3" s="7" t="s">
        <v>0</v>
      </c>
      <c r="E3" s="7" t="s">
        <v>2</v>
      </c>
      <c r="F3" s="7" t="s">
        <v>357</v>
      </c>
      <c r="G3" s="7" t="s">
        <v>12</v>
      </c>
      <c r="H3" s="7"/>
      <c r="I3" s="7" t="s">
        <v>168</v>
      </c>
      <c r="J3" s="2" t="s">
        <v>169</v>
      </c>
    </row>
    <row r="4" spans="1:10" ht="14.5" customHeight="1" x14ac:dyDescent="0.35">
      <c r="A4" s="1"/>
      <c r="B4" s="11"/>
      <c r="C4" s="11"/>
      <c r="D4" s="11"/>
      <c r="E4" s="11"/>
      <c r="F4" s="11"/>
      <c r="G4" s="11"/>
      <c r="H4" s="11"/>
      <c r="I4" s="11"/>
      <c r="J4" s="1"/>
    </row>
    <row r="5" spans="1:10" ht="14.5" customHeight="1" x14ac:dyDescent="0.35">
      <c r="A5" s="1" t="s">
        <v>172</v>
      </c>
      <c r="B5" s="11"/>
      <c r="C5" s="11"/>
      <c r="G5" s="11"/>
      <c r="H5" s="11"/>
      <c r="I5" s="11"/>
    </row>
    <row r="6" spans="1:10" x14ac:dyDescent="0.35">
      <c r="A6" t="s">
        <v>174</v>
      </c>
      <c r="B6" s="73" t="s">
        <v>606</v>
      </c>
      <c r="C6" s="214">
        <v>1000000</v>
      </c>
      <c r="D6" s="10" t="s">
        <v>3</v>
      </c>
      <c r="E6" s="10">
        <v>0.20100000000000001</v>
      </c>
      <c r="F6" s="178">
        <v>2024</v>
      </c>
      <c r="G6" s="159">
        <f t="shared" ref="G6:G9" si="0">PRODUCT(C6,E6)/1000</f>
        <v>201</v>
      </c>
      <c r="H6" s="28"/>
      <c r="I6" t="s">
        <v>170</v>
      </c>
      <c r="J6" s="17" t="s">
        <v>171</v>
      </c>
    </row>
    <row r="7" spans="1:10" x14ac:dyDescent="0.35">
      <c r="A7" t="s">
        <v>173</v>
      </c>
      <c r="B7" s="73" t="s">
        <v>606</v>
      </c>
      <c r="C7" s="214">
        <v>1000000</v>
      </c>
      <c r="D7" s="10" t="s">
        <v>3</v>
      </c>
      <c r="E7" s="10">
        <v>0.23899999999999999</v>
      </c>
      <c r="F7" s="178">
        <v>2024</v>
      </c>
      <c r="G7" s="159">
        <f t="shared" si="0"/>
        <v>239</v>
      </c>
      <c r="H7" s="28"/>
      <c r="I7" t="s">
        <v>170</v>
      </c>
      <c r="J7" t="s">
        <v>171</v>
      </c>
    </row>
    <row r="8" spans="1:10" x14ac:dyDescent="0.35">
      <c r="A8" t="s">
        <v>175</v>
      </c>
      <c r="B8" s="73" t="s">
        <v>606</v>
      </c>
      <c r="C8" s="214">
        <v>100000</v>
      </c>
      <c r="D8" s="10" t="s">
        <v>3</v>
      </c>
      <c r="E8" s="10">
        <v>0.26600000000000001</v>
      </c>
      <c r="F8" s="178">
        <v>2024</v>
      </c>
      <c r="G8" s="159">
        <f t="shared" si="0"/>
        <v>26.6</v>
      </c>
      <c r="H8" s="28"/>
      <c r="I8" t="s">
        <v>170</v>
      </c>
      <c r="J8" t="s">
        <v>171</v>
      </c>
    </row>
    <row r="9" spans="1:10" x14ac:dyDescent="0.35">
      <c r="A9" t="s">
        <v>176</v>
      </c>
      <c r="B9" s="73" t="s">
        <v>606</v>
      </c>
      <c r="C9" s="214">
        <v>100000</v>
      </c>
      <c r="D9" s="10" t="s">
        <v>3</v>
      </c>
      <c r="E9" s="10">
        <v>0.28799999999999998</v>
      </c>
      <c r="F9" s="178">
        <v>2024</v>
      </c>
      <c r="G9" s="159">
        <f t="shared" si="0"/>
        <v>28.799999999999997</v>
      </c>
      <c r="H9" s="28"/>
      <c r="I9" t="s">
        <v>170</v>
      </c>
      <c r="J9" t="s">
        <v>171</v>
      </c>
    </row>
    <row r="10" spans="1:10" x14ac:dyDescent="0.35">
      <c r="A10" s="1" t="s">
        <v>183</v>
      </c>
      <c r="B10" s="81"/>
      <c r="C10" s="215"/>
      <c r="D10" s="11"/>
      <c r="E10" s="11"/>
      <c r="F10" s="179"/>
      <c r="G10" s="160">
        <f>SUM(G6:G9)</f>
        <v>495.40000000000003</v>
      </c>
      <c r="H10" s="28"/>
    </row>
    <row r="11" spans="1:10" x14ac:dyDescent="0.35">
      <c r="B11" s="73"/>
      <c r="C11" s="214"/>
      <c r="F11" s="178"/>
      <c r="G11" s="159"/>
      <c r="H11" s="28"/>
    </row>
    <row r="12" spans="1:10" x14ac:dyDescent="0.35">
      <c r="A12" s="1" t="s">
        <v>177</v>
      </c>
      <c r="C12" s="214"/>
      <c r="F12" s="178"/>
      <c r="G12" s="159"/>
      <c r="H12" s="28"/>
    </row>
    <row r="13" spans="1:10" x14ac:dyDescent="0.35">
      <c r="A13" t="s">
        <v>195</v>
      </c>
      <c r="B13" s="73" t="s">
        <v>206</v>
      </c>
      <c r="C13" s="214">
        <v>1000</v>
      </c>
      <c r="D13" s="10" t="s">
        <v>4</v>
      </c>
      <c r="E13" s="80">
        <v>1.7</v>
      </c>
      <c r="F13" s="178">
        <v>2014</v>
      </c>
      <c r="G13" s="159">
        <f>PRODUCT(C13,E13)/1000</f>
        <v>1.7</v>
      </c>
      <c r="H13" s="28"/>
      <c r="I13" t="s">
        <v>197</v>
      </c>
      <c r="J13" t="s">
        <v>193</v>
      </c>
    </row>
    <row r="14" spans="1:10" x14ac:dyDescent="0.35">
      <c r="A14" t="s">
        <v>14</v>
      </c>
      <c r="B14" s="73" t="s">
        <v>206</v>
      </c>
      <c r="C14" s="214">
        <v>1000</v>
      </c>
      <c r="D14" s="10" t="s">
        <v>4</v>
      </c>
      <c r="E14" s="80">
        <v>2.4119000000000002</v>
      </c>
      <c r="F14" s="178">
        <v>2014</v>
      </c>
      <c r="G14" s="159">
        <f>PRODUCT(C14,E14)/1000</f>
        <v>2.4119000000000002</v>
      </c>
      <c r="H14" s="28"/>
      <c r="I14" t="s">
        <v>197</v>
      </c>
      <c r="J14" t="s">
        <v>193</v>
      </c>
    </row>
    <row r="15" spans="1:10" x14ac:dyDescent="0.35">
      <c r="A15" t="s">
        <v>210</v>
      </c>
      <c r="B15" s="73" t="s">
        <v>206</v>
      </c>
      <c r="C15" s="214">
        <v>1000</v>
      </c>
      <c r="D15" s="10" t="s">
        <v>4</v>
      </c>
      <c r="E15" s="80">
        <v>2.2999999999999998</v>
      </c>
      <c r="F15" s="178">
        <v>2014</v>
      </c>
      <c r="G15" s="159">
        <f t="shared" ref="G15:G18" si="1">PRODUCT(C15,E15)/1000</f>
        <v>2.2999999999999998</v>
      </c>
      <c r="H15" s="28"/>
      <c r="I15" t="s">
        <v>197</v>
      </c>
      <c r="J15" t="s">
        <v>193</v>
      </c>
    </row>
    <row r="16" spans="1:10" x14ac:dyDescent="0.35">
      <c r="A16" t="s">
        <v>194</v>
      </c>
      <c r="B16" s="73" t="s">
        <v>206</v>
      </c>
      <c r="C16" s="214">
        <v>1000</v>
      </c>
      <c r="D16" s="10" t="s">
        <v>4</v>
      </c>
      <c r="E16" s="80">
        <v>2.1800000000000002</v>
      </c>
      <c r="F16" s="178">
        <v>2014</v>
      </c>
      <c r="G16" s="159">
        <f t="shared" si="1"/>
        <v>2.1800000000000002</v>
      </c>
      <c r="H16" s="28"/>
      <c r="I16" t="s">
        <v>197</v>
      </c>
      <c r="J16" t="s">
        <v>193</v>
      </c>
    </row>
    <row r="17" spans="1:10" x14ac:dyDescent="0.35">
      <c r="A17" t="s">
        <v>15</v>
      </c>
      <c r="B17" s="73" t="s">
        <v>206</v>
      </c>
      <c r="C17" s="214">
        <v>1000</v>
      </c>
      <c r="D17" s="10" t="s">
        <v>4</v>
      </c>
      <c r="E17" s="80">
        <v>2.7048000000000001</v>
      </c>
      <c r="F17" s="178">
        <v>2014</v>
      </c>
      <c r="G17" s="159">
        <f t="shared" si="1"/>
        <v>2.7048000000000001</v>
      </c>
      <c r="H17" s="28"/>
      <c r="I17" t="s">
        <v>197</v>
      </c>
      <c r="J17" t="s">
        <v>193</v>
      </c>
    </row>
    <row r="18" spans="1:10" x14ac:dyDescent="0.35">
      <c r="A18" t="s">
        <v>196</v>
      </c>
      <c r="B18" s="73" t="s">
        <v>206</v>
      </c>
      <c r="C18" s="214">
        <v>1000</v>
      </c>
      <c r="D18" s="10" t="s">
        <v>4</v>
      </c>
      <c r="E18" s="80">
        <v>2.48</v>
      </c>
      <c r="F18" s="178">
        <v>2014</v>
      </c>
      <c r="G18" s="159">
        <f t="shared" si="1"/>
        <v>2.48</v>
      </c>
      <c r="H18" s="28"/>
      <c r="I18" t="s">
        <v>197</v>
      </c>
      <c r="J18" t="s">
        <v>193</v>
      </c>
    </row>
    <row r="19" spans="1:10" x14ac:dyDescent="0.35">
      <c r="A19" s="1" t="s">
        <v>184</v>
      </c>
      <c r="B19" s="11"/>
      <c r="C19" s="216"/>
      <c r="D19" s="82"/>
      <c r="E19" s="11"/>
      <c r="F19" s="179"/>
      <c r="G19" s="160">
        <f>SUM(G14:G17)</f>
        <v>9.5967000000000002</v>
      </c>
    </row>
    <row r="20" spans="1:10" x14ac:dyDescent="0.35">
      <c r="C20" s="217"/>
      <c r="F20" s="178"/>
      <c r="G20" s="159"/>
    </row>
    <row r="21" spans="1:10" x14ac:dyDescent="0.35">
      <c r="A21" s="1" t="s">
        <v>185</v>
      </c>
      <c r="C21" s="217"/>
      <c r="F21" s="178"/>
      <c r="G21" s="159"/>
    </row>
    <row r="22" spans="1:10" x14ac:dyDescent="0.35">
      <c r="A22" t="s">
        <v>518</v>
      </c>
      <c r="B22" s="73" t="s">
        <v>607</v>
      </c>
      <c r="C22" s="214">
        <v>1000</v>
      </c>
      <c r="D22" s="10" t="s">
        <v>288</v>
      </c>
      <c r="E22" s="10">
        <v>8.56</v>
      </c>
      <c r="F22" s="178">
        <v>2024</v>
      </c>
      <c r="G22" s="159">
        <f t="shared" ref="G22:G24" si="2">PRODUCT(C22,E22)/1000</f>
        <v>8.56</v>
      </c>
      <c r="I22" t="s">
        <v>170</v>
      </c>
      <c r="J22" t="s">
        <v>171</v>
      </c>
    </row>
    <row r="23" spans="1:10" x14ac:dyDescent="0.35">
      <c r="A23" s="108" t="s">
        <v>516</v>
      </c>
      <c r="B23" s="73" t="s">
        <v>607</v>
      </c>
      <c r="C23" s="214">
        <v>1000</v>
      </c>
      <c r="D23" s="10" t="s">
        <v>288</v>
      </c>
      <c r="E23" s="10">
        <v>0.66</v>
      </c>
      <c r="F23" s="178">
        <v>2024</v>
      </c>
      <c r="G23" s="159">
        <f t="shared" si="2"/>
        <v>0.66</v>
      </c>
      <c r="I23" t="s">
        <v>170</v>
      </c>
      <c r="J23" t="s">
        <v>171</v>
      </c>
    </row>
    <row r="24" spans="1:10" x14ac:dyDescent="0.35">
      <c r="A24" t="s">
        <v>517</v>
      </c>
      <c r="B24" s="73" t="s">
        <v>607</v>
      </c>
      <c r="C24" s="214">
        <v>1000</v>
      </c>
      <c r="D24" s="10" t="s">
        <v>288</v>
      </c>
      <c r="E24" s="10">
        <v>0.86</v>
      </c>
      <c r="F24" s="178">
        <v>2024</v>
      </c>
      <c r="G24" s="159">
        <f t="shared" si="2"/>
        <v>0.86</v>
      </c>
      <c r="I24" t="s">
        <v>170</v>
      </c>
      <c r="J24" t="s">
        <v>171</v>
      </c>
    </row>
    <row r="25" spans="1:10" x14ac:dyDescent="0.35">
      <c r="A25" s="1" t="s">
        <v>612</v>
      </c>
      <c r="C25" s="217"/>
      <c r="F25" s="178"/>
      <c r="G25" s="160">
        <f>SUM(G22:G24)</f>
        <v>10.08</v>
      </c>
    </row>
    <row r="26" spans="1:10" x14ac:dyDescent="0.35">
      <c r="C26" s="217"/>
      <c r="D26" s="78"/>
      <c r="F26" s="178"/>
      <c r="G26" s="159"/>
    </row>
    <row r="27" spans="1:10" x14ac:dyDescent="0.35">
      <c r="A27" s="1" t="s">
        <v>180</v>
      </c>
      <c r="B27" s="76"/>
      <c r="C27" s="218"/>
      <c r="D27" s="79"/>
      <c r="F27" s="178"/>
      <c r="G27" s="159"/>
      <c r="I27" s="6"/>
      <c r="J27" s="6"/>
    </row>
    <row r="28" spans="1:10" s="66" customFormat="1" x14ac:dyDescent="0.35">
      <c r="A28" s="84" t="s">
        <v>189</v>
      </c>
      <c r="B28" s="85"/>
      <c r="C28" s="219"/>
      <c r="D28" s="86"/>
      <c r="F28" s="180"/>
      <c r="G28" s="161"/>
      <c r="I28" s="38"/>
    </row>
    <row r="29" spans="1:10" x14ac:dyDescent="0.35">
      <c r="A29" t="s">
        <v>186</v>
      </c>
      <c r="B29" s="73" t="s">
        <v>607</v>
      </c>
      <c r="C29" s="214">
        <v>100</v>
      </c>
      <c r="D29" s="10" t="s">
        <v>288</v>
      </c>
      <c r="E29" s="162">
        <v>1430</v>
      </c>
      <c r="F29" s="178">
        <v>2012</v>
      </c>
      <c r="G29" s="159">
        <f t="shared" ref="G29:G31" si="3">PRODUCT(C29,E29)/1000</f>
        <v>143</v>
      </c>
      <c r="I29" t="s">
        <v>191</v>
      </c>
      <c r="J29" s="66" t="s">
        <v>190</v>
      </c>
    </row>
    <row r="30" spans="1:10" x14ac:dyDescent="0.35">
      <c r="A30" t="s">
        <v>187</v>
      </c>
      <c r="B30" s="73" t="s">
        <v>607</v>
      </c>
      <c r="C30" s="214">
        <v>100</v>
      </c>
      <c r="D30" s="10" t="s">
        <v>288</v>
      </c>
      <c r="E30" s="162">
        <v>3922</v>
      </c>
      <c r="F30" s="178">
        <v>2012</v>
      </c>
      <c r="G30" s="159">
        <f t="shared" si="3"/>
        <v>392.2</v>
      </c>
      <c r="I30" t="s">
        <v>191</v>
      </c>
      <c r="J30" s="66" t="s">
        <v>190</v>
      </c>
    </row>
    <row r="31" spans="1:10" x14ac:dyDescent="0.35">
      <c r="A31" t="s">
        <v>188</v>
      </c>
      <c r="B31" s="73" t="s">
        <v>607</v>
      </c>
      <c r="C31" s="214">
        <v>100</v>
      </c>
      <c r="D31" s="10" t="s">
        <v>288</v>
      </c>
      <c r="E31" s="162">
        <v>2088</v>
      </c>
      <c r="F31" s="178">
        <v>2012</v>
      </c>
      <c r="G31" s="159">
        <f t="shared" si="3"/>
        <v>208.8</v>
      </c>
      <c r="I31" t="s">
        <v>191</v>
      </c>
      <c r="J31" s="66" t="s">
        <v>190</v>
      </c>
    </row>
    <row r="32" spans="1:10" x14ac:dyDescent="0.35">
      <c r="A32" s="1" t="s">
        <v>192</v>
      </c>
      <c r="B32" s="11"/>
      <c r="C32" s="11"/>
      <c r="D32" s="82"/>
      <c r="E32" s="11"/>
      <c r="F32" s="11"/>
      <c r="G32" s="160">
        <f>SUM(G28:G31)</f>
        <v>744</v>
      </c>
    </row>
    <row r="34" spans="1:1" x14ac:dyDescent="0.35">
      <c r="A34" s="87" t="s">
        <v>569</v>
      </c>
    </row>
  </sheetData>
  <hyperlinks>
    <hyperlink ref="J6" r:id="rId1" xr:uid="{715AEB2F-AE1E-4E58-B834-86C3276AF45B}"/>
  </hyperlinks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AE5A7-3A99-411B-A9CD-E06685463E4A}">
  <dimension ref="A1:J7"/>
  <sheetViews>
    <sheetView zoomScale="90" zoomScaleNormal="90" workbookViewId="0">
      <selection activeCell="F12" sqref="F12"/>
    </sheetView>
  </sheetViews>
  <sheetFormatPr baseColWidth="10" defaultRowHeight="14.5" x14ac:dyDescent="0.35"/>
  <cols>
    <col min="1" max="1" width="27.81640625" customWidth="1"/>
    <col min="2" max="2" width="24.36328125" style="10" customWidth="1"/>
    <col min="3" max="3" width="14.1796875" style="10" customWidth="1"/>
    <col min="4" max="5" width="10.81640625" style="10"/>
    <col min="6" max="6" width="10.90625" style="10"/>
    <col min="7" max="7" width="14.54296875" customWidth="1"/>
    <col min="9" max="9" width="44.54296875" customWidth="1"/>
    <col min="10" max="10" width="66.54296875" customWidth="1"/>
  </cols>
  <sheetData>
    <row r="1" spans="1:10" ht="18.5" x14ac:dyDescent="0.45">
      <c r="A1" s="62" t="s">
        <v>571</v>
      </c>
      <c r="B1" s="157"/>
      <c r="C1" s="157"/>
      <c r="D1" s="157"/>
      <c r="E1" s="157"/>
      <c r="F1" s="181"/>
      <c r="G1" s="158"/>
    </row>
    <row r="3" spans="1:10" ht="14.5" customHeight="1" x14ac:dyDescent="0.35">
      <c r="A3" s="2" t="s">
        <v>166</v>
      </c>
      <c r="B3" s="7" t="s">
        <v>163</v>
      </c>
      <c r="C3" s="7" t="s">
        <v>1</v>
      </c>
      <c r="D3" s="7" t="s">
        <v>0</v>
      </c>
      <c r="E3" s="7" t="s">
        <v>573</v>
      </c>
      <c r="F3" s="7" t="s">
        <v>357</v>
      </c>
      <c r="G3" s="7" t="s">
        <v>12</v>
      </c>
      <c r="H3" s="7"/>
      <c r="I3" s="7" t="s">
        <v>168</v>
      </c>
      <c r="J3" s="2" t="s">
        <v>169</v>
      </c>
    </row>
    <row r="4" spans="1:10" s="14" customFormat="1" ht="29" x14ac:dyDescent="0.35">
      <c r="A4" s="66" t="s">
        <v>23</v>
      </c>
      <c r="B4" s="61" t="s">
        <v>606</v>
      </c>
      <c r="C4" s="163">
        <v>1000000</v>
      </c>
      <c r="D4" s="14" t="s">
        <v>3</v>
      </c>
      <c r="E4" s="96">
        <v>0</v>
      </c>
      <c r="F4" s="14">
        <v>2024</v>
      </c>
      <c r="G4" s="67">
        <f>PRODUCT(C4,E4)/1000</f>
        <v>0</v>
      </c>
      <c r="I4" s="165" t="s">
        <v>570</v>
      </c>
      <c r="J4" s="66" t="s">
        <v>199</v>
      </c>
    </row>
    <row r="5" spans="1:10" s="14" customFormat="1" x14ac:dyDescent="0.35">
      <c r="A5" s="66" t="s">
        <v>22</v>
      </c>
      <c r="B5" s="61" t="s">
        <v>606</v>
      </c>
      <c r="C5" s="163">
        <v>1000000</v>
      </c>
      <c r="D5" s="14" t="s">
        <v>3</v>
      </c>
      <c r="E5" s="227">
        <v>7.9000000000000001E-2</v>
      </c>
      <c r="F5" s="61">
        <v>2019</v>
      </c>
      <c r="G5" s="67">
        <f>PRODUCT(C5,E5)/1000</f>
        <v>79</v>
      </c>
      <c r="I5" s="213" t="s">
        <v>611</v>
      </c>
      <c r="J5" s="66"/>
    </row>
    <row r="6" spans="1:10" s="14" customFormat="1" x14ac:dyDescent="0.35">
      <c r="A6" s="66"/>
      <c r="B6" s="61"/>
      <c r="C6" s="163"/>
      <c r="E6" s="96"/>
      <c r="G6" s="67"/>
      <c r="I6" s="213"/>
      <c r="J6" s="66"/>
    </row>
    <row r="7" spans="1:10" x14ac:dyDescent="0.35">
      <c r="A7" s="1" t="s">
        <v>203</v>
      </c>
      <c r="B7" s="11"/>
      <c r="C7" s="11"/>
      <c r="D7" s="11"/>
      <c r="E7" s="11"/>
      <c r="F7" s="11"/>
      <c r="G7" s="30">
        <f>SUM(G4:G5)</f>
        <v>79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8"/>
  <sheetViews>
    <sheetView zoomScale="90" zoomScaleNormal="90" workbookViewId="0">
      <selection activeCell="G4" sqref="G4"/>
    </sheetView>
  </sheetViews>
  <sheetFormatPr baseColWidth="10" defaultRowHeight="14.5" x14ac:dyDescent="0.35"/>
  <cols>
    <col min="1" max="1" width="32.81640625" customWidth="1"/>
    <col min="2" max="2" width="22.6328125" customWidth="1"/>
    <col min="3" max="3" width="14.7265625" customWidth="1"/>
    <col min="4" max="4" width="14.26953125" style="10" customWidth="1"/>
    <col min="5" max="5" width="10.81640625" style="10"/>
    <col min="6" max="6" width="10.90625" style="10"/>
    <col min="8" max="8" width="7.1796875" customWidth="1"/>
    <col min="9" max="9" width="28.81640625" customWidth="1"/>
  </cols>
  <sheetData>
    <row r="1" spans="1:10" ht="18.5" x14ac:dyDescent="0.45">
      <c r="A1" s="62" t="s">
        <v>201</v>
      </c>
      <c r="B1" s="9"/>
      <c r="C1" s="9"/>
      <c r="D1" s="9"/>
      <c r="E1" s="9"/>
      <c r="F1" s="9"/>
      <c r="G1" s="75"/>
    </row>
    <row r="2" spans="1:10" x14ac:dyDescent="0.35">
      <c r="B2" s="10"/>
      <c r="C2" s="10"/>
    </row>
    <row r="3" spans="1:10" ht="14.5" customHeight="1" x14ac:dyDescent="0.35">
      <c r="A3" s="2" t="s">
        <v>166</v>
      </c>
      <c r="B3" s="7" t="s">
        <v>163</v>
      </c>
      <c r="C3" s="7" t="s">
        <v>1</v>
      </c>
      <c r="D3" s="7" t="s">
        <v>0</v>
      </c>
      <c r="E3" s="7" t="s">
        <v>573</v>
      </c>
      <c r="F3" s="7" t="s">
        <v>583</v>
      </c>
      <c r="G3" s="7" t="s">
        <v>12</v>
      </c>
      <c r="H3" s="7"/>
      <c r="I3" s="7" t="s">
        <v>168</v>
      </c>
      <c r="J3" s="2" t="s">
        <v>169</v>
      </c>
    </row>
    <row r="4" spans="1:10" x14ac:dyDescent="0.35">
      <c r="A4" t="s">
        <v>23</v>
      </c>
      <c r="B4" s="73" t="s">
        <v>606</v>
      </c>
      <c r="C4" s="164">
        <v>1000000</v>
      </c>
      <c r="D4" s="10" t="s">
        <v>3</v>
      </c>
      <c r="E4" s="80">
        <v>0.38085000000000002</v>
      </c>
      <c r="F4" s="10">
        <v>2023</v>
      </c>
      <c r="G4" s="166">
        <f>PRODUCT(C4,E4)/1000</f>
        <v>380.85</v>
      </c>
      <c r="H4" s="10"/>
      <c r="I4" t="s">
        <v>182</v>
      </c>
      <c r="J4" t="s">
        <v>181</v>
      </c>
    </row>
    <row r="5" spans="1:10" x14ac:dyDescent="0.35">
      <c r="A5" t="s">
        <v>200</v>
      </c>
      <c r="B5" s="73" t="s">
        <v>606</v>
      </c>
      <c r="C5" s="164">
        <v>1000000</v>
      </c>
      <c r="D5" s="10" t="s">
        <v>3</v>
      </c>
      <c r="E5" s="80">
        <v>0.28694999999999998</v>
      </c>
      <c r="F5" s="10">
        <v>2019</v>
      </c>
      <c r="G5" s="166">
        <f>PRODUCT(C5,E5)/1000</f>
        <v>286.95</v>
      </c>
      <c r="H5" s="10"/>
      <c r="I5" t="s">
        <v>205</v>
      </c>
      <c r="J5" t="s">
        <v>204</v>
      </c>
    </row>
    <row r="6" spans="1:10" x14ac:dyDescent="0.35">
      <c r="B6" s="73"/>
      <c r="C6" s="164"/>
      <c r="E6" s="80"/>
      <c r="G6" s="166"/>
      <c r="H6" s="10"/>
    </row>
    <row r="7" spans="1:10" x14ac:dyDescent="0.35">
      <c r="A7" s="1" t="s">
        <v>202</v>
      </c>
      <c r="B7" s="10"/>
      <c r="C7" s="10"/>
      <c r="G7" s="167">
        <f>SUM(G4:G5)</f>
        <v>667.8</v>
      </c>
      <c r="H7" s="1"/>
    </row>
    <row r="8" spans="1:10" x14ac:dyDescent="0.35">
      <c r="B8" s="10"/>
      <c r="C8" s="10"/>
      <c r="G8" s="10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8F797-0FFA-4EDB-8865-1ED1B8E0F70F}">
  <dimension ref="A1:S49"/>
  <sheetViews>
    <sheetView topLeftCell="B38" zoomScale="90" zoomScaleNormal="90" workbookViewId="0">
      <selection activeCell="G49" sqref="G49"/>
    </sheetView>
  </sheetViews>
  <sheetFormatPr baseColWidth="10" defaultRowHeight="14.5" x14ac:dyDescent="0.35"/>
  <cols>
    <col min="1" max="1" width="34.54296875" customWidth="1"/>
    <col min="2" max="2" width="40.26953125" customWidth="1"/>
    <col min="4" max="4" width="14.54296875" customWidth="1"/>
    <col min="6" max="6" width="14.54296875" customWidth="1"/>
    <col min="7" max="7" width="17.26953125" customWidth="1"/>
    <col min="8" max="8" width="12.26953125" bestFit="1" customWidth="1"/>
    <col min="10" max="10" width="11.26953125" bestFit="1" customWidth="1"/>
  </cols>
  <sheetData>
    <row r="1" spans="1:19" ht="18.5" x14ac:dyDescent="0.45">
      <c r="A1" s="62" t="s">
        <v>572</v>
      </c>
      <c r="B1" s="26"/>
      <c r="C1" s="26"/>
      <c r="D1" s="26"/>
      <c r="E1" s="26"/>
      <c r="F1" s="26"/>
      <c r="G1" s="26"/>
      <c r="H1" s="26"/>
      <c r="I1" s="26"/>
      <c r="J1" s="26"/>
    </row>
    <row r="2" spans="1:19" ht="15.5" x14ac:dyDescent="0.35">
      <c r="A2" s="25"/>
    </row>
    <row r="3" spans="1:19" ht="15" customHeight="1" x14ac:dyDescent="0.35">
      <c r="B3" s="1"/>
      <c r="F3" s="10"/>
      <c r="G3" s="10"/>
      <c r="H3" s="10"/>
      <c r="I3" s="10" t="s">
        <v>17</v>
      </c>
    </row>
    <row r="4" spans="1:19" ht="15.5" x14ac:dyDescent="0.35">
      <c r="A4" s="20"/>
    </row>
    <row r="5" spans="1:19" ht="15.5" x14ac:dyDescent="0.35">
      <c r="A5" s="20"/>
    </row>
    <row r="6" spans="1:19" ht="15.5" x14ac:dyDescent="0.35">
      <c r="A6" s="20"/>
    </row>
    <row r="7" spans="1:19" ht="15.5" x14ac:dyDescent="0.35">
      <c r="A7" s="20"/>
    </row>
    <row r="8" spans="1:19" ht="15.5" x14ac:dyDescent="0.35">
      <c r="A8" s="20"/>
    </row>
    <row r="9" spans="1:19" s="58" customFormat="1" ht="43.5" x14ac:dyDescent="0.35">
      <c r="A9" s="46" t="s">
        <v>609</v>
      </c>
      <c r="B9" s="46" t="s">
        <v>130</v>
      </c>
      <c r="C9" s="48" t="s">
        <v>31</v>
      </c>
      <c r="D9" s="48" t="s">
        <v>117</v>
      </c>
      <c r="E9" s="48" t="s">
        <v>60</v>
      </c>
      <c r="F9" s="48" t="s">
        <v>32</v>
      </c>
      <c r="G9" s="89" t="s">
        <v>211</v>
      </c>
      <c r="H9" s="89" t="s">
        <v>149</v>
      </c>
      <c r="I9" s="48" t="s">
        <v>59</v>
      </c>
      <c r="J9" s="48" t="s">
        <v>12</v>
      </c>
      <c r="K9" s="48"/>
      <c r="L9" s="48"/>
      <c r="M9" s="46"/>
      <c r="N9" s="46"/>
      <c r="O9" s="46"/>
      <c r="P9" s="46"/>
      <c r="Q9" s="46"/>
      <c r="R9" s="46"/>
      <c r="S9" s="46"/>
    </row>
    <row r="10" spans="1:19" s="16" customFormat="1" ht="30" customHeight="1" x14ac:dyDescent="0.35">
      <c r="A10" s="15" t="s">
        <v>39</v>
      </c>
      <c r="B10" s="13" t="s">
        <v>61</v>
      </c>
      <c r="C10" s="39" t="s">
        <v>63</v>
      </c>
      <c r="D10" s="39">
        <v>2018</v>
      </c>
      <c r="E10" s="14" t="s">
        <v>62</v>
      </c>
      <c r="F10" s="168">
        <v>1000</v>
      </c>
      <c r="G10" s="169">
        <f>PRODUCT(F10,0.8174)</f>
        <v>817.4</v>
      </c>
      <c r="H10" s="169">
        <f>PRODUCT(G10,1.18)</f>
        <v>964.53199999999993</v>
      </c>
      <c r="I10" s="14">
        <v>0.72</v>
      </c>
      <c r="J10" s="170">
        <f t="shared" ref="J10:J47" si="0">PRODUCT(H10,I10,0.001)</f>
        <v>0.69446303999999992</v>
      </c>
      <c r="K10" s="14"/>
      <c r="L10" s="14"/>
      <c r="M10" s="16" t="s">
        <v>64</v>
      </c>
    </row>
    <row r="11" spans="1:19" s="16" customFormat="1" ht="30" customHeight="1" x14ac:dyDescent="0.35">
      <c r="A11" s="15"/>
      <c r="B11" s="13" t="s">
        <v>68</v>
      </c>
      <c r="C11" s="39" t="s">
        <v>63</v>
      </c>
      <c r="D11" s="39">
        <v>2018</v>
      </c>
      <c r="E11" s="14" t="s">
        <v>62</v>
      </c>
      <c r="F11" s="168">
        <v>1000</v>
      </c>
      <c r="G11" s="169">
        <f>PRODUCT(F11,0.8174)</f>
        <v>817.4</v>
      </c>
      <c r="H11" s="169">
        <f>PRODUCT(G11,1.18)</f>
        <v>964.53199999999993</v>
      </c>
      <c r="I11" s="14">
        <v>0.34300000000000003</v>
      </c>
      <c r="J11" s="170">
        <f t="shared" si="0"/>
        <v>0.33083447599999999</v>
      </c>
      <c r="K11" s="14"/>
      <c r="L11" s="14"/>
      <c r="M11" s="16" t="s">
        <v>69</v>
      </c>
      <c r="O11"/>
      <c r="P11"/>
      <c r="Q11"/>
      <c r="R11"/>
      <c r="S11"/>
    </row>
    <row r="12" spans="1:19" s="16" customFormat="1" ht="30" customHeight="1" x14ac:dyDescent="0.35">
      <c r="A12" s="15"/>
      <c r="B12" s="13" t="s">
        <v>36</v>
      </c>
      <c r="C12" s="39" t="s">
        <v>66</v>
      </c>
      <c r="D12" s="39">
        <v>2019</v>
      </c>
      <c r="E12" s="14" t="s">
        <v>65</v>
      </c>
      <c r="F12" s="168">
        <v>1000</v>
      </c>
      <c r="G12" s="169">
        <f>PRODUCT(F12,0.8329)</f>
        <v>832.9</v>
      </c>
      <c r="H12" s="169">
        <f>PRODUCT(G12,0.8461)</f>
        <v>704.71668999999997</v>
      </c>
      <c r="I12" s="14">
        <v>0.69799999999999995</v>
      </c>
      <c r="J12" s="170">
        <f t="shared" si="0"/>
        <v>0.49189224962</v>
      </c>
      <c r="K12" s="14"/>
      <c r="L12" s="14"/>
      <c r="M12" s="16" t="s">
        <v>67</v>
      </c>
    </row>
    <row r="13" spans="1:19" s="16" customFormat="1" ht="30" customHeight="1" x14ac:dyDescent="0.35">
      <c r="A13" s="15"/>
      <c r="B13" s="13" t="s">
        <v>70</v>
      </c>
      <c r="C13" s="39" t="s">
        <v>72</v>
      </c>
      <c r="D13" s="39">
        <v>2019</v>
      </c>
      <c r="E13" s="39" t="s">
        <v>71</v>
      </c>
      <c r="F13" s="168">
        <v>1000</v>
      </c>
      <c r="G13" s="169">
        <f>PRODUCT(F13,0.8329)</f>
        <v>832.9</v>
      </c>
      <c r="H13" s="169">
        <v>1255.230274</v>
      </c>
      <c r="I13" s="14">
        <v>0.3286</v>
      </c>
      <c r="J13" s="170">
        <f t="shared" si="0"/>
        <v>0.41246866803640003</v>
      </c>
      <c r="K13" s="14"/>
      <c r="L13" s="14"/>
      <c r="M13" s="16" t="s">
        <v>73</v>
      </c>
    </row>
    <row r="14" spans="1:19" s="16" customFormat="1" ht="30" customHeight="1" x14ac:dyDescent="0.35">
      <c r="A14" s="15"/>
      <c r="B14" s="13" t="s">
        <v>135</v>
      </c>
      <c r="C14" s="39" t="s">
        <v>63</v>
      </c>
      <c r="D14" s="39">
        <v>2018</v>
      </c>
      <c r="E14" s="14" t="s">
        <v>62</v>
      </c>
      <c r="F14" s="168">
        <v>1000</v>
      </c>
      <c r="G14" s="169">
        <f>PRODUCT(F14,0.8174)</f>
        <v>817.4</v>
      </c>
      <c r="H14" s="169">
        <f>PRODUCT(G14,1.18)</f>
        <v>964.53199999999993</v>
      </c>
      <c r="I14" s="14">
        <v>0.27500000000000002</v>
      </c>
      <c r="J14" s="170">
        <f t="shared" si="0"/>
        <v>0.26524630000000005</v>
      </c>
      <c r="K14" s="14"/>
      <c r="L14" s="14"/>
      <c r="M14" s="16" t="s">
        <v>136</v>
      </c>
    </row>
    <row r="15" spans="1:19" s="16" customFormat="1" ht="30" customHeight="1" x14ac:dyDescent="0.35">
      <c r="A15" s="15"/>
      <c r="B15" s="13" t="s">
        <v>137</v>
      </c>
      <c r="C15" s="39" t="s">
        <v>66</v>
      </c>
      <c r="D15" s="39">
        <v>2018</v>
      </c>
      <c r="E15" s="14" t="s">
        <v>65</v>
      </c>
      <c r="F15" s="168">
        <v>1000</v>
      </c>
      <c r="G15" s="169">
        <f>PRODUCT(F15,0.8174)</f>
        <v>817.4</v>
      </c>
      <c r="H15" s="169">
        <f>PRODUCT(G15,0.8461)</f>
        <v>691.60213999999996</v>
      </c>
      <c r="I15" s="14">
        <v>1.2390000000000001</v>
      </c>
      <c r="J15" s="170">
        <f t="shared" si="0"/>
        <v>0.85689505146</v>
      </c>
      <c r="K15" s="14"/>
      <c r="L15" s="14"/>
      <c r="M15" s="16" t="s">
        <v>159</v>
      </c>
    </row>
    <row r="16" spans="1:19" s="16" customFormat="1" ht="30" customHeight="1" x14ac:dyDescent="0.35">
      <c r="A16" s="15" t="s">
        <v>38</v>
      </c>
      <c r="B16" s="13" t="s">
        <v>33</v>
      </c>
      <c r="C16" s="39" t="s">
        <v>66</v>
      </c>
      <c r="D16" s="14">
        <v>2019</v>
      </c>
      <c r="E16" s="14" t="s">
        <v>65</v>
      </c>
      <c r="F16" s="168">
        <v>1000</v>
      </c>
      <c r="G16" s="169">
        <f>PRODUCT(F16,0.8329)</f>
        <v>832.9</v>
      </c>
      <c r="H16" s="169">
        <f>PRODUCT(G16,0.8461)</f>
        <v>704.71668999999997</v>
      </c>
      <c r="I16" s="14">
        <v>0.51400000000000001</v>
      </c>
      <c r="J16" s="170">
        <f t="shared" si="0"/>
        <v>0.36222437866000001</v>
      </c>
      <c r="K16" s="14"/>
      <c r="L16" s="14"/>
      <c r="M16" s="16" t="s">
        <v>74</v>
      </c>
    </row>
    <row r="17" spans="1:19" s="16" customFormat="1" ht="30" customHeight="1" x14ac:dyDescent="0.35">
      <c r="A17" s="15"/>
      <c r="B17" s="13" t="s">
        <v>75</v>
      </c>
      <c r="C17" s="39" t="s">
        <v>63</v>
      </c>
      <c r="D17" s="14">
        <v>2018</v>
      </c>
      <c r="E17" s="14" t="s">
        <v>62</v>
      </c>
      <c r="F17" s="168">
        <v>1000</v>
      </c>
      <c r="G17" s="169">
        <f>PRODUCT(F17,0.8174)</f>
        <v>817.4</v>
      </c>
      <c r="H17" s="169">
        <f>PRODUCT(G17,1.18)</f>
        <v>964.53199999999993</v>
      </c>
      <c r="I17" s="14">
        <v>1.68</v>
      </c>
      <c r="J17" s="170">
        <f t="shared" si="0"/>
        <v>1.6204137599999999</v>
      </c>
      <c r="K17" s="14"/>
      <c r="L17" s="14"/>
      <c r="M17" s="16" t="s">
        <v>76</v>
      </c>
    </row>
    <row r="18" spans="1:19" s="16" customFormat="1" ht="30" customHeight="1" x14ac:dyDescent="0.35">
      <c r="A18" s="15"/>
      <c r="B18" s="13" t="s">
        <v>77</v>
      </c>
      <c r="C18" s="39" t="s">
        <v>63</v>
      </c>
      <c r="D18" s="14">
        <v>2018</v>
      </c>
      <c r="E18" s="14" t="s">
        <v>62</v>
      </c>
      <c r="F18" s="168">
        <v>1000</v>
      </c>
      <c r="G18" s="169">
        <f>PRODUCT(F18,0.8174)</f>
        <v>817.4</v>
      </c>
      <c r="H18" s="169">
        <f>PRODUCT(G18,1.18)</f>
        <v>964.53199999999993</v>
      </c>
      <c r="I18" s="14">
        <v>0.75800000000000001</v>
      </c>
      <c r="J18" s="170">
        <f t="shared" si="0"/>
        <v>0.73111525599999994</v>
      </c>
      <c r="K18" s="14"/>
      <c r="L18" s="14"/>
      <c r="M18" s="16" t="s">
        <v>78</v>
      </c>
    </row>
    <row r="19" spans="1:19" s="16" customFormat="1" ht="30" customHeight="1" x14ac:dyDescent="0.35">
      <c r="A19" s="211" t="s">
        <v>140</v>
      </c>
      <c r="B19" s="13" t="s">
        <v>81</v>
      </c>
      <c r="C19" s="39" t="s">
        <v>63</v>
      </c>
      <c r="D19" s="39">
        <v>2018</v>
      </c>
      <c r="E19" s="14" t="s">
        <v>62</v>
      </c>
      <c r="F19" s="168">
        <v>1000</v>
      </c>
      <c r="G19" s="169">
        <f>PRODUCT(F19,0.8174)</f>
        <v>817.4</v>
      </c>
      <c r="H19" s="169">
        <f>PRODUCT(G19,1.18)</f>
        <v>964.53199999999993</v>
      </c>
      <c r="I19" s="14">
        <v>9.7000000000000003E-2</v>
      </c>
      <c r="J19" s="170">
        <f t="shared" si="0"/>
        <v>9.3559603999999991E-2</v>
      </c>
      <c r="K19" s="14"/>
      <c r="L19" s="14"/>
      <c r="M19" s="16" t="s">
        <v>82</v>
      </c>
      <c r="R19"/>
      <c r="S19"/>
    </row>
    <row r="20" spans="1:19" s="16" customFormat="1" ht="30" customHeight="1" x14ac:dyDescent="0.35">
      <c r="A20" s="211" t="s">
        <v>145</v>
      </c>
      <c r="B20" s="13" t="s">
        <v>83</v>
      </c>
      <c r="C20" s="39" t="s">
        <v>63</v>
      </c>
      <c r="D20" s="14">
        <v>2018</v>
      </c>
      <c r="E20" s="14" t="s">
        <v>62</v>
      </c>
      <c r="F20" s="168">
        <v>1000</v>
      </c>
      <c r="G20" s="169">
        <f>PRODUCT(F20,0.8174)</f>
        <v>817.4</v>
      </c>
      <c r="H20" s="169">
        <f>PRODUCT(G20,1.18)</f>
        <v>964.53199999999993</v>
      </c>
      <c r="I20" s="14">
        <v>7.3999999999999996E-2</v>
      </c>
      <c r="J20" s="170">
        <f t="shared" si="0"/>
        <v>7.1375367999999995E-2</v>
      </c>
      <c r="K20" s="14"/>
      <c r="L20" s="14"/>
      <c r="M20" s="16" t="s">
        <v>84</v>
      </c>
      <c r="R20"/>
      <c r="S20"/>
    </row>
    <row r="21" spans="1:19" s="16" customFormat="1" ht="30" customHeight="1" x14ac:dyDescent="0.35">
      <c r="A21" s="211"/>
      <c r="B21" s="42" t="s">
        <v>138</v>
      </c>
      <c r="C21" s="39" t="s">
        <v>66</v>
      </c>
      <c r="D21" s="14">
        <v>2018</v>
      </c>
      <c r="E21" s="14" t="s">
        <v>65</v>
      </c>
      <c r="F21" s="168">
        <v>1000</v>
      </c>
      <c r="G21" s="169">
        <f>PRODUCT(F21,0.8174)</f>
        <v>817.4</v>
      </c>
      <c r="H21" s="169">
        <f>PRODUCT(G21,0.8461)</f>
        <v>691.60213999999996</v>
      </c>
      <c r="I21" s="14">
        <v>0.43</v>
      </c>
      <c r="J21" s="170">
        <f t="shared" si="0"/>
        <v>0.29738892019999996</v>
      </c>
      <c r="K21" s="14"/>
      <c r="L21" s="14"/>
      <c r="M21" s="16" t="s">
        <v>139</v>
      </c>
      <c r="R21"/>
      <c r="S21"/>
    </row>
    <row r="22" spans="1:19" s="16" customFormat="1" ht="30" customHeight="1" x14ac:dyDescent="0.35">
      <c r="A22" s="211"/>
      <c r="B22" s="13" t="s">
        <v>85</v>
      </c>
      <c r="C22" s="39" t="s">
        <v>72</v>
      </c>
      <c r="D22" s="14">
        <v>2019</v>
      </c>
      <c r="E22" s="39" t="s">
        <v>71</v>
      </c>
      <c r="F22" s="168">
        <v>1000</v>
      </c>
      <c r="G22" s="169">
        <f>PRODUCT(F22,0.8329)</f>
        <v>832.9</v>
      </c>
      <c r="H22" s="169">
        <v>85687.019568000003</v>
      </c>
      <c r="I22" s="14">
        <v>6.3E-2</v>
      </c>
      <c r="J22" s="170">
        <f t="shared" si="0"/>
        <v>5.3982822327840001</v>
      </c>
      <c r="K22" s="14"/>
      <c r="L22" s="14"/>
      <c r="M22" s="16" t="s">
        <v>86</v>
      </c>
      <c r="R22"/>
      <c r="S22"/>
    </row>
    <row r="23" spans="1:19" s="16" customFormat="1" ht="30" customHeight="1" x14ac:dyDescent="0.35">
      <c r="A23" s="211"/>
      <c r="B23" s="13" t="s">
        <v>87</v>
      </c>
      <c r="C23" s="39" t="s">
        <v>66</v>
      </c>
      <c r="D23" s="14">
        <v>2018</v>
      </c>
      <c r="E23" s="39" t="s">
        <v>65</v>
      </c>
      <c r="F23" s="168">
        <v>1000</v>
      </c>
      <c r="G23" s="169">
        <f>PRODUCT(F23,0.8174)</f>
        <v>817.4</v>
      </c>
      <c r="H23" s="169">
        <f>PRODUCT(G23,0.902)</f>
        <v>737.29480000000001</v>
      </c>
      <c r="I23" s="14">
        <v>2.7919999999999998</v>
      </c>
      <c r="J23" s="170">
        <f t="shared" si="0"/>
        <v>2.0585270815999999</v>
      </c>
      <c r="K23" s="14"/>
      <c r="L23" s="14"/>
      <c r="M23" s="16" t="s">
        <v>88</v>
      </c>
      <c r="R23"/>
      <c r="S23"/>
    </row>
    <row r="24" spans="1:19" s="16" customFormat="1" ht="30" customHeight="1" x14ac:dyDescent="0.35">
      <c r="A24" s="15" t="s">
        <v>47</v>
      </c>
      <c r="B24" s="13" t="s">
        <v>79</v>
      </c>
      <c r="C24" s="39" t="s">
        <v>72</v>
      </c>
      <c r="D24" s="39">
        <v>2018</v>
      </c>
      <c r="E24" s="39" t="s">
        <v>71</v>
      </c>
      <c r="F24" s="168">
        <v>1000</v>
      </c>
      <c r="G24" s="169">
        <f>PRODUCT(F24,0.8174)</f>
        <v>817.4</v>
      </c>
      <c r="H24" s="169">
        <v>2270.6391120000003</v>
      </c>
      <c r="I24" s="14">
        <v>0.7087</v>
      </c>
      <c r="J24" s="170">
        <f t="shared" si="0"/>
        <v>1.6092019386744003</v>
      </c>
      <c r="K24" s="14"/>
      <c r="L24" s="14"/>
      <c r="M24" s="16" t="s">
        <v>80</v>
      </c>
    </row>
    <row r="25" spans="1:19" s="16" customFormat="1" ht="30" customHeight="1" x14ac:dyDescent="0.35">
      <c r="A25" s="15" t="s">
        <v>40</v>
      </c>
      <c r="B25" s="16" t="s">
        <v>89</v>
      </c>
      <c r="C25" s="39" t="s">
        <v>66</v>
      </c>
      <c r="D25" s="14">
        <v>2018</v>
      </c>
      <c r="E25" s="14" t="s">
        <v>62</v>
      </c>
      <c r="F25" s="168">
        <v>1000</v>
      </c>
      <c r="G25" s="169">
        <f>PRODUCT(F25,0.8174)</f>
        <v>817.4</v>
      </c>
      <c r="H25" s="169">
        <f>PRODUCT(G25,1.18)</f>
        <v>964.53199999999993</v>
      </c>
      <c r="I25" s="14">
        <v>1.31</v>
      </c>
      <c r="J25" s="170">
        <f t="shared" si="0"/>
        <v>1.26353692</v>
      </c>
      <c r="K25" s="14"/>
      <c r="L25" s="14"/>
      <c r="M25" s="16" t="s">
        <v>90</v>
      </c>
      <c r="R25"/>
      <c r="S25"/>
    </row>
    <row r="26" spans="1:19" s="16" customFormat="1" ht="30" customHeight="1" x14ac:dyDescent="0.35">
      <c r="A26" s="15" t="s">
        <v>44</v>
      </c>
      <c r="B26" s="16" t="s">
        <v>91</v>
      </c>
      <c r="C26" s="45" t="s">
        <v>66</v>
      </c>
      <c r="D26" s="14">
        <v>2018</v>
      </c>
      <c r="E26" s="14" t="s">
        <v>65</v>
      </c>
      <c r="F26" s="168">
        <v>1000</v>
      </c>
      <c r="G26" s="169">
        <f>PRODUCT(F26,0.8174)</f>
        <v>817.4</v>
      </c>
      <c r="H26" s="169">
        <f>PRODUCT(G26,0.8461)</f>
        <v>691.60213999999996</v>
      </c>
      <c r="I26" s="14">
        <v>0.27800000000000002</v>
      </c>
      <c r="J26" s="170">
        <f t="shared" si="0"/>
        <v>0.19226539492</v>
      </c>
      <c r="K26" s="14"/>
      <c r="L26" s="14"/>
      <c r="M26" s="56" t="s">
        <v>92</v>
      </c>
      <c r="R26"/>
      <c r="S26"/>
    </row>
    <row r="27" spans="1:19" s="16" customFormat="1" ht="30" customHeight="1" x14ac:dyDescent="0.35">
      <c r="A27" s="15" t="s">
        <v>41</v>
      </c>
      <c r="B27" s="13" t="s">
        <v>34</v>
      </c>
      <c r="C27" s="39" t="s">
        <v>72</v>
      </c>
      <c r="D27" s="14">
        <v>2019</v>
      </c>
      <c r="E27" s="39" t="s">
        <v>71</v>
      </c>
      <c r="F27" s="168">
        <v>1000</v>
      </c>
      <c r="G27" s="169">
        <f t="shared" ref="G27:G32" si="1">PRODUCT(F27,0.8329)</f>
        <v>832.9</v>
      </c>
      <c r="H27" s="169">
        <v>543253.01146200008</v>
      </c>
      <c r="I27" s="14">
        <v>0.32429999999999998</v>
      </c>
      <c r="J27" s="170">
        <f t="shared" si="0"/>
        <v>176.1769516171266</v>
      </c>
      <c r="K27" s="14"/>
      <c r="L27" s="14"/>
      <c r="M27" s="16" t="s">
        <v>93</v>
      </c>
      <c r="S27"/>
    </row>
    <row r="28" spans="1:19" s="16" customFormat="1" ht="30" customHeight="1" x14ac:dyDescent="0.35">
      <c r="A28" s="15"/>
      <c r="B28" s="13" t="s">
        <v>94</v>
      </c>
      <c r="C28" s="39" t="s">
        <v>72</v>
      </c>
      <c r="D28" s="14">
        <v>2019</v>
      </c>
      <c r="E28" s="39" t="s">
        <v>71</v>
      </c>
      <c r="F28" s="168">
        <v>1000</v>
      </c>
      <c r="G28" s="169">
        <f t="shared" si="1"/>
        <v>832.9</v>
      </c>
      <c r="H28" s="169">
        <v>43175.25385399998</v>
      </c>
      <c r="I28" s="14">
        <v>0.51919999999999999</v>
      </c>
      <c r="J28" s="170">
        <f t="shared" si="0"/>
        <v>22.416591800996791</v>
      </c>
      <c r="K28" s="14"/>
      <c r="L28" s="14"/>
      <c r="M28" s="16" t="s">
        <v>95</v>
      </c>
    </row>
    <row r="29" spans="1:19" s="16" customFormat="1" ht="30" customHeight="1" x14ac:dyDescent="0.35">
      <c r="A29" s="15"/>
      <c r="B29" s="59" t="s">
        <v>46</v>
      </c>
      <c r="C29" s="39" t="s">
        <v>66</v>
      </c>
      <c r="D29" s="39">
        <v>2019</v>
      </c>
      <c r="E29" s="39" t="s">
        <v>65</v>
      </c>
      <c r="F29" s="168">
        <v>1000</v>
      </c>
      <c r="G29" s="169">
        <f t="shared" si="1"/>
        <v>832.9</v>
      </c>
      <c r="H29" s="169">
        <f>PRODUCT(G29,0.8461)</f>
        <v>704.71668999999997</v>
      </c>
      <c r="I29" s="39">
        <v>0.72499999999999998</v>
      </c>
      <c r="J29" s="170">
        <f t="shared" si="0"/>
        <v>0.51091960024999994</v>
      </c>
      <c r="K29" s="14"/>
      <c r="L29" s="14"/>
      <c r="M29" s="16" t="s">
        <v>133</v>
      </c>
    </row>
    <row r="30" spans="1:19" s="16" customFormat="1" ht="30" customHeight="1" x14ac:dyDescent="0.35">
      <c r="A30" s="15"/>
      <c r="B30" s="60" t="s">
        <v>131</v>
      </c>
      <c r="C30" s="39" t="s">
        <v>72</v>
      </c>
      <c r="D30" s="39">
        <v>2019</v>
      </c>
      <c r="E30" s="39" t="s">
        <v>71</v>
      </c>
      <c r="F30" s="168">
        <v>1000</v>
      </c>
      <c r="G30" s="169">
        <f t="shared" si="1"/>
        <v>832.9</v>
      </c>
      <c r="H30" s="169">
        <v>25174.21093299998</v>
      </c>
      <c r="I30" s="39">
        <v>0.25659999999999999</v>
      </c>
      <c r="J30" s="170">
        <f t="shared" si="0"/>
        <v>6.4597025254077947</v>
      </c>
      <c r="K30" s="14"/>
      <c r="L30" s="14"/>
      <c r="M30" s="16" t="s">
        <v>134</v>
      </c>
    </row>
    <row r="31" spans="1:19" s="16" customFormat="1" ht="30" customHeight="1" x14ac:dyDescent="0.35">
      <c r="A31" s="211" t="s">
        <v>141</v>
      </c>
      <c r="B31" s="60" t="s">
        <v>35</v>
      </c>
      <c r="C31" s="39" t="s">
        <v>66</v>
      </c>
      <c r="D31" s="39">
        <v>2019</v>
      </c>
      <c r="E31" s="39" t="s">
        <v>65</v>
      </c>
      <c r="F31" s="168">
        <v>1000</v>
      </c>
      <c r="G31" s="169">
        <f t="shared" si="1"/>
        <v>832.9</v>
      </c>
      <c r="H31" s="169">
        <f>PRODUCT(G31,0.8461)</f>
        <v>704.71668999999997</v>
      </c>
      <c r="I31" s="39">
        <v>0.72499999999999998</v>
      </c>
      <c r="J31" s="170">
        <f t="shared" si="0"/>
        <v>0.51091960024999994</v>
      </c>
      <c r="K31" s="14"/>
      <c r="L31" s="14"/>
      <c r="M31" s="16" t="s">
        <v>133</v>
      </c>
    </row>
    <row r="32" spans="1:19" s="16" customFormat="1" ht="30" customHeight="1" x14ac:dyDescent="0.35">
      <c r="A32" s="211"/>
      <c r="B32" s="60" t="s">
        <v>131</v>
      </c>
      <c r="C32" s="39" t="s">
        <v>72</v>
      </c>
      <c r="D32" s="39">
        <v>2019</v>
      </c>
      <c r="E32" s="39" t="s">
        <v>71</v>
      </c>
      <c r="F32" s="168">
        <v>1000</v>
      </c>
      <c r="G32" s="169">
        <f t="shared" si="1"/>
        <v>832.9</v>
      </c>
      <c r="H32" s="169">
        <v>4270.5614860000023</v>
      </c>
      <c r="I32" s="39">
        <v>0.25659999999999999</v>
      </c>
      <c r="J32" s="170">
        <f t="shared" si="0"/>
        <v>1.0958260773076007</v>
      </c>
      <c r="K32" s="14"/>
      <c r="L32" s="14"/>
      <c r="M32" s="16" t="s">
        <v>96</v>
      </c>
    </row>
    <row r="33" spans="1:19" s="16" customFormat="1" ht="30" customHeight="1" x14ac:dyDescent="0.35">
      <c r="A33" s="15" t="s">
        <v>115</v>
      </c>
      <c r="B33" s="13" t="s">
        <v>97</v>
      </c>
      <c r="C33" s="39" t="s">
        <v>63</v>
      </c>
      <c r="D33" s="39">
        <v>2018</v>
      </c>
      <c r="E33" s="39" t="s">
        <v>62</v>
      </c>
      <c r="F33" s="168">
        <v>1000</v>
      </c>
      <c r="G33" s="169">
        <f t="shared" ref="G33:G40" si="2">PRODUCT(F33,0.8174)</f>
        <v>817.4</v>
      </c>
      <c r="H33" s="169">
        <f>PRODUCT(G33,1.18)</f>
        <v>964.53199999999993</v>
      </c>
      <c r="I33" s="14">
        <v>0.16500000000000001</v>
      </c>
      <c r="J33" s="170">
        <f t="shared" si="0"/>
        <v>0.15914777999999999</v>
      </c>
      <c r="K33" s="14"/>
      <c r="L33" s="14"/>
      <c r="M33" s="56" t="s">
        <v>98</v>
      </c>
    </row>
    <row r="34" spans="1:19" s="16" customFormat="1" ht="30" customHeight="1" x14ac:dyDescent="0.35">
      <c r="A34" s="15"/>
      <c r="B34" s="13" t="s">
        <v>99</v>
      </c>
      <c r="C34" s="39" t="s">
        <v>63</v>
      </c>
      <c r="D34" s="39">
        <v>2018</v>
      </c>
      <c r="E34" s="39" t="s">
        <v>62</v>
      </c>
      <c r="F34" s="168">
        <v>1000</v>
      </c>
      <c r="G34" s="169">
        <f t="shared" si="2"/>
        <v>817.4</v>
      </c>
      <c r="H34" s="169">
        <f>PRODUCT(G34,1.18)</f>
        <v>964.53199999999993</v>
      </c>
      <c r="I34" s="14">
        <v>0.156</v>
      </c>
      <c r="J34" s="170">
        <f t="shared" si="0"/>
        <v>0.15046699199999997</v>
      </c>
      <c r="K34" s="14"/>
      <c r="L34" s="14"/>
      <c r="M34" s="56" t="s">
        <v>100</v>
      </c>
    </row>
    <row r="35" spans="1:19" s="16" customFormat="1" ht="30" customHeight="1" x14ac:dyDescent="0.35">
      <c r="A35" s="15"/>
      <c r="B35" s="13" t="s">
        <v>101</v>
      </c>
      <c r="C35" s="45" t="s">
        <v>66</v>
      </c>
      <c r="D35" s="14">
        <v>2018</v>
      </c>
      <c r="E35" s="39" t="s">
        <v>62</v>
      </c>
      <c r="F35" s="168">
        <v>1000</v>
      </c>
      <c r="G35" s="169">
        <f t="shared" si="2"/>
        <v>817.4</v>
      </c>
      <c r="H35" s="169">
        <f>PRODUCT(G35,1.18)</f>
        <v>964.53199999999993</v>
      </c>
      <c r="I35" s="14">
        <v>0.376</v>
      </c>
      <c r="J35" s="170">
        <f t="shared" si="0"/>
        <v>0.36266403199999997</v>
      </c>
      <c r="K35" s="14"/>
      <c r="L35" s="14"/>
      <c r="M35" s="16" t="s">
        <v>102</v>
      </c>
    </row>
    <row r="36" spans="1:19" s="16" customFormat="1" ht="30" customHeight="1" x14ac:dyDescent="0.35">
      <c r="A36" s="211" t="s">
        <v>45</v>
      </c>
      <c r="B36" s="13" t="s">
        <v>103</v>
      </c>
      <c r="C36" s="45" t="s">
        <v>66</v>
      </c>
      <c r="D36" s="14">
        <v>2018</v>
      </c>
      <c r="E36" s="39" t="s">
        <v>65</v>
      </c>
      <c r="F36" s="168">
        <v>1000</v>
      </c>
      <c r="G36" s="169">
        <f t="shared" si="2"/>
        <v>817.4</v>
      </c>
      <c r="H36" s="169">
        <f>PRODUCT(G36,0.902)</f>
        <v>737.29480000000001</v>
      </c>
      <c r="I36" s="14">
        <v>0.41799999999999998</v>
      </c>
      <c r="J36" s="170">
        <f t="shared" si="0"/>
        <v>0.30818922640000002</v>
      </c>
      <c r="K36" s="14"/>
      <c r="L36" s="14"/>
      <c r="M36" s="16" t="s">
        <v>116</v>
      </c>
    </row>
    <row r="37" spans="1:19" s="16" customFormat="1" ht="30" customHeight="1" x14ac:dyDescent="0.35">
      <c r="A37" s="211"/>
      <c r="B37" s="13" t="s">
        <v>105</v>
      </c>
      <c r="C37" s="45" t="s">
        <v>66</v>
      </c>
      <c r="D37" s="14">
        <v>2018</v>
      </c>
      <c r="E37" s="39" t="s">
        <v>65</v>
      </c>
      <c r="F37" s="168">
        <v>1000</v>
      </c>
      <c r="G37" s="169">
        <f t="shared" si="2"/>
        <v>817.4</v>
      </c>
      <c r="H37" s="169">
        <f>PRODUCT(G37,0.902)</f>
        <v>737.29480000000001</v>
      </c>
      <c r="I37" s="14">
        <v>9.0999999999999998E-2</v>
      </c>
      <c r="J37" s="170">
        <f t="shared" si="0"/>
        <v>6.7093826800000006E-2</v>
      </c>
      <c r="K37" s="14"/>
      <c r="L37" s="14"/>
      <c r="M37" s="56" t="s">
        <v>104</v>
      </c>
      <c r="N37" s="14"/>
    </row>
    <row r="38" spans="1:19" s="16" customFormat="1" ht="30" customHeight="1" x14ac:dyDescent="0.35">
      <c r="A38" s="211" t="s">
        <v>142</v>
      </c>
      <c r="B38" s="13" t="s">
        <v>51</v>
      </c>
      <c r="C38" s="14" t="s">
        <v>63</v>
      </c>
      <c r="D38" s="14">
        <v>2018</v>
      </c>
      <c r="E38" s="14" t="s">
        <v>65</v>
      </c>
      <c r="F38" s="168">
        <v>1000</v>
      </c>
      <c r="G38" s="169">
        <f t="shared" si="2"/>
        <v>817.4</v>
      </c>
      <c r="H38" s="169">
        <f>PRODUCT(G38,0.902)</f>
        <v>737.29480000000001</v>
      </c>
      <c r="I38" s="14">
        <v>8.2000000000000003E-2</v>
      </c>
      <c r="J38" s="170">
        <f t="shared" si="0"/>
        <v>6.0458173600000005E-2</v>
      </c>
      <c r="K38" s="14"/>
      <c r="L38" s="14"/>
      <c r="M38" s="16" t="s">
        <v>106</v>
      </c>
    </row>
    <row r="39" spans="1:19" s="16" customFormat="1" ht="30" customHeight="1" x14ac:dyDescent="0.35">
      <c r="A39" s="211" t="s">
        <v>143</v>
      </c>
      <c r="B39" s="13" t="s">
        <v>107</v>
      </c>
      <c r="C39" s="39" t="s">
        <v>66</v>
      </c>
      <c r="D39" s="39">
        <v>2018</v>
      </c>
      <c r="E39" s="14" t="s">
        <v>65</v>
      </c>
      <c r="F39" s="168">
        <v>1000</v>
      </c>
      <c r="G39" s="170">
        <f t="shared" si="2"/>
        <v>817.4</v>
      </c>
      <c r="H39" s="170">
        <f>PRODUCT(G39,0.902)</f>
        <v>737.29480000000001</v>
      </c>
      <c r="I39" s="14">
        <v>0.17399999999999999</v>
      </c>
      <c r="J39" s="170">
        <f t="shared" si="0"/>
        <v>0.12828929520000001</v>
      </c>
      <c r="K39" s="14"/>
      <c r="L39" s="14"/>
      <c r="M39" s="16" t="s">
        <v>108</v>
      </c>
      <c r="S39"/>
    </row>
    <row r="40" spans="1:19" s="16" customFormat="1" ht="30" customHeight="1" x14ac:dyDescent="0.35">
      <c r="A40" s="211" t="s">
        <v>53</v>
      </c>
      <c r="B40" s="13" t="s">
        <v>109</v>
      </c>
      <c r="C40" s="39" t="s">
        <v>63</v>
      </c>
      <c r="D40" s="39">
        <v>2018</v>
      </c>
      <c r="E40" s="14" t="s">
        <v>62</v>
      </c>
      <c r="F40" s="168">
        <v>1000</v>
      </c>
      <c r="G40" s="170">
        <f t="shared" si="2"/>
        <v>817.4</v>
      </c>
      <c r="H40" s="170">
        <f>PRODUCT(G40,1.18)</f>
        <v>964.53199999999993</v>
      </c>
      <c r="I40" s="14">
        <v>0.182</v>
      </c>
      <c r="J40" s="170">
        <f t="shared" si="0"/>
        <v>0.17554482399999999</v>
      </c>
      <c r="K40" s="14"/>
      <c r="L40" s="14"/>
      <c r="M40" s="16" t="s">
        <v>110</v>
      </c>
      <c r="S40"/>
    </row>
    <row r="41" spans="1:19" s="16" customFormat="1" ht="30" customHeight="1" x14ac:dyDescent="0.35">
      <c r="A41" s="15" t="s">
        <v>50</v>
      </c>
      <c r="B41" s="13" t="s">
        <v>49</v>
      </c>
      <c r="C41" s="39" t="s">
        <v>66</v>
      </c>
      <c r="D41" s="39">
        <v>2019</v>
      </c>
      <c r="E41" s="14" t="s">
        <v>65</v>
      </c>
      <c r="F41" s="168">
        <v>1000</v>
      </c>
      <c r="G41" s="170">
        <f>PRODUCT(F41,0.8329)</f>
        <v>832.9</v>
      </c>
      <c r="H41" s="170">
        <f>PRODUCT(G41,0.8461)</f>
        <v>704.71668999999997</v>
      </c>
      <c r="I41" s="14">
        <v>0.747</v>
      </c>
      <c r="J41" s="170">
        <f t="shared" si="0"/>
        <v>0.52642336742999996</v>
      </c>
      <c r="K41" s="14"/>
      <c r="L41" s="14"/>
      <c r="M41" s="16" t="s">
        <v>132</v>
      </c>
    </row>
    <row r="42" spans="1:19" s="16" customFormat="1" ht="30" customHeight="1" x14ac:dyDescent="0.35">
      <c r="A42" s="15" t="s">
        <v>54</v>
      </c>
      <c r="B42" s="13" t="s">
        <v>83</v>
      </c>
      <c r="C42" s="39" t="s">
        <v>63</v>
      </c>
      <c r="D42" s="39">
        <v>2018</v>
      </c>
      <c r="E42" s="14" t="s">
        <v>62</v>
      </c>
      <c r="F42" s="168">
        <v>1000</v>
      </c>
      <c r="G42" s="170">
        <f>PRODUCT(F42,0.8174)</f>
        <v>817.4</v>
      </c>
      <c r="H42" s="170">
        <f>PRODUCT(G42,1.18)</f>
        <v>964.53199999999993</v>
      </c>
      <c r="I42" s="14">
        <v>7.3999999999999996E-2</v>
      </c>
      <c r="J42" s="170">
        <f t="shared" si="0"/>
        <v>7.1375367999999995E-2</v>
      </c>
      <c r="K42" s="14"/>
      <c r="L42" s="14"/>
      <c r="M42" s="16" t="s">
        <v>84</v>
      </c>
    </row>
    <row r="43" spans="1:19" s="16" customFormat="1" ht="30" customHeight="1" x14ac:dyDescent="0.35">
      <c r="A43" s="211" t="s">
        <v>144</v>
      </c>
      <c r="B43" s="13" t="s">
        <v>123</v>
      </c>
      <c r="C43" s="39" t="s">
        <v>63</v>
      </c>
      <c r="D43" s="39">
        <v>2018</v>
      </c>
      <c r="E43" s="14" t="s">
        <v>62</v>
      </c>
      <c r="F43" s="168">
        <v>1000</v>
      </c>
      <c r="G43" s="170">
        <f>PRODUCT(F43,0.8174)</f>
        <v>817.4</v>
      </c>
      <c r="H43" s="170">
        <f t="shared" ref="H43:H47" si="3">PRODUCT(G43,1.18)</f>
        <v>964.53199999999993</v>
      </c>
      <c r="I43" s="14">
        <v>0.34200000000000003</v>
      </c>
      <c r="J43" s="170">
        <f t="shared" si="0"/>
        <v>0.32986994399999997</v>
      </c>
      <c r="K43" s="14"/>
      <c r="L43" s="14"/>
      <c r="M43" s="16" t="s">
        <v>156</v>
      </c>
    </row>
    <row r="44" spans="1:19" s="16" customFormat="1" ht="30" customHeight="1" x14ac:dyDescent="0.35">
      <c r="A44" s="15" t="s">
        <v>55</v>
      </c>
      <c r="B44" s="16" t="s">
        <v>146</v>
      </c>
      <c r="C44" s="14" t="s">
        <v>66</v>
      </c>
      <c r="D44" s="14">
        <v>2022</v>
      </c>
      <c r="E44" s="14" t="s">
        <v>65</v>
      </c>
      <c r="F44" s="168">
        <v>1000</v>
      </c>
      <c r="G44" s="171">
        <v>913.71</v>
      </c>
      <c r="H44" s="170">
        <f>PRODUCT(G44,0.85)</f>
        <v>776.65350000000001</v>
      </c>
      <c r="I44" s="14">
        <v>4.633</v>
      </c>
      <c r="J44" s="170">
        <f>PRODUCT(H44,I44,0.001)</f>
        <v>3.5982356654999998</v>
      </c>
      <c r="L44" s="16" t="s">
        <v>148</v>
      </c>
    </row>
    <row r="45" spans="1:19" s="16" customFormat="1" ht="30" customHeight="1" x14ac:dyDescent="0.35">
      <c r="A45" s="15"/>
      <c r="B45" s="16" t="s">
        <v>147</v>
      </c>
      <c r="C45" s="14" t="s">
        <v>66</v>
      </c>
      <c r="D45" s="14">
        <v>2022</v>
      </c>
      <c r="E45" s="14" t="s">
        <v>65</v>
      </c>
      <c r="F45" s="168">
        <v>1000</v>
      </c>
      <c r="G45" s="171">
        <v>496.28</v>
      </c>
      <c r="H45" s="170">
        <f>PRODUCT(G45,0.85)</f>
        <v>421.83799999999997</v>
      </c>
      <c r="I45" s="14">
        <v>6.3079999999999998</v>
      </c>
      <c r="J45" s="170">
        <f>PRODUCT(H45,I45,0.001)</f>
        <v>2.660954104</v>
      </c>
      <c r="L45" s="16" t="s">
        <v>148</v>
      </c>
    </row>
    <row r="46" spans="1:19" s="16" customFormat="1" ht="30" customHeight="1" x14ac:dyDescent="0.35">
      <c r="A46" s="211" t="s">
        <v>58</v>
      </c>
      <c r="B46" s="16" t="s">
        <v>111</v>
      </c>
      <c r="C46" s="39" t="s">
        <v>63</v>
      </c>
      <c r="D46" s="39">
        <v>2018</v>
      </c>
      <c r="E46" s="14" t="s">
        <v>62</v>
      </c>
      <c r="F46" s="168">
        <v>1000</v>
      </c>
      <c r="G46" s="170">
        <f>PRODUCT(F46,0.8174)</f>
        <v>817.4</v>
      </c>
      <c r="H46" s="170">
        <f t="shared" si="3"/>
        <v>964.53199999999993</v>
      </c>
      <c r="I46" s="14">
        <v>0.497</v>
      </c>
      <c r="J46" s="170">
        <f t="shared" si="0"/>
        <v>0.47937240399999997</v>
      </c>
      <c r="K46" s="14"/>
      <c r="L46" s="14"/>
      <c r="M46" s="16" t="s">
        <v>112</v>
      </c>
    </row>
    <row r="47" spans="1:19" s="16" customFormat="1" ht="30" customHeight="1" x14ac:dyDescent="0.35">
      <c r="A47" s="13"/>
      <c r="B47" s="16" t="s">
        <v>113</v>
      </c>
      <c r="C47" s="39" t="s">
        <v>63</v>
      </c>
      <c r="D47" s="39">
        <v>2018</v>
      </c>
      <c r="E47" s="14" t="s">
        <v>62</v>
      </c>
      <c r="F47" s="168">
        <v>1000</v>
      </c>
      <c r="G47" s="170">
        <f>PRODUCT(F47,0.8174)</f>
        <v>817.4</v>
      </c>
      <c r="H47" s="170">
        <f t="shared" si="3"/>
        <v>964.53199999999993</v>
      </c>
      <c r="I47" s="14">
        <v>0.48399999999999999</v>
      </c>
      <c r="J47" s="170">
        <f t="shared" si="0"/>
        <v>0.46683348799999996</v>
      </c>
      <c r="K47" s="14"/>
      <c r="L47" s="14"/>
      <c r="M47" s="16" t="s">
        <v>114</v>
      </c>
    </row>
    <row r="48" spans="1:19" x14ac:dyDescent="0.35">
      <c r="J48" s="172"/>
    </row>
    <row r="49" spans="1:10" x14ac:dyDescent="0.35">
      <c r="A49" s="1" t="s">
        <v>29</v>
      </c>
      <c r="J49" s="173">
        <f>SUM(J3:J48)</f>
        <v>233.46552035222362</v>
      </c>
    </row>
  </sheetData>
  <hyperlinks>
    <hyperlink ref="M33" r:id="rId1" xr:uid="{68C7827A-B9A3-47AE-9EA2-AE3EAE654E36}"/>
    <hyperlink ref="M34" r:id="rId2" xr:uid="{FEBD5C4A-C4D2-4D06-BC72-EBAF3DE8541C}"/>
    <hyperlink ref="M37" r:id="rId3" xr:uid="{16CC5E56-85E2-4C8B-A4AC-577517F0CC51}"/>
    <hyperlink ref="M26" r:id="rId4" xr:uid="{BB547389-763F-484C-A252-8AD4D0EF5B7D}"/>
  </hyperlinks>
  <pageMargins left="0.7" right="0.7" top="0.78740157499999996" bottom="0.78740157499999996" header="0.3" footer="0.3"/>
  <pageSetup paperSize="9" orientation="portrait" r:id="rId5"/>
  <drawing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40C77-3888-4ABF-A9D8-7A931EBBE573}">
  <dimension ref="A1:K101"/>
  <sheetViews>
    <sheetView topLeftCell="A84" zoomScale="90" zoomScaleNormal="90" workbookViewId="0">
      <selection activeCell="C103" sqref="C103"/>
    </sheetView>
  </sheetViews>
  <sheetFormatPr baseColWidth="10" defaultRowHeight="14.5" x14ac:dyDescent="0.35"/>
  <cols>
    <col min="1" max="1" width="47.6328125" customWidth="1"/>
    <col min="2" max="2" width="18.54296875" style="10" customWidth="1"/>
    <col min="3" max="3" width="13" style="10" customWidth="1"/>
    <col min="4" max="4" width="17.54296875" style="10" customWidth="1"/>
    <col min="5" max="6" width="10.81640625" style="14"/>
    <col min="7" max="7" width="13" style="10" customWidth="1"/>
    <col min="8" max="8" width="7.26953125" customWidth="1"/>
    <col min="9" max="9" width="38.7265625" customWidth="1"/>
    <col min="10" max="10" width="146.1796875" customWidth="1"/>
  </cols>
  <sheetData>
    <row r="1" spans="1:10" ht="18.5" x14ac:dyDescent="0.45">
      <c r="A1" s="62" t="s">
        <v>593</v>
      </c>
      <c r="B1" s="72"/>
      <c r="C1" s="72"/>
      <c r="D1" s="72"/>
      <c r="E1" s="91"/>
      <c r="F1" s="91"/>
      <c r="G1" s="72"/>
      <c r="H1" s="26"/>
      <c r="I1" s="26"/>
      <c r="J1" s="26"/>
    </row>
    <row r="2" spans="1:10" ht="18.5" x14ac:dyDescent="0.45">
      <c r="A2" s="4"/>
    </row>
    <row r="3" spans="1:10" x14ac:dyDescent="0.35">
      <c r="A3" s="2" t="s">
        <v>166</v>
      </c>
      <c r="B3" s="7" t="s">
        <v>163</v>
      </c>
      <c r="C3" s="7" t="s">
        <v>1</v>
      </c>
      <c r="D3" s="7" t="s">
        <v>0</v>
      </c>
      <c r="E3" s="48" t="s">
        <v>573</v>
      </c>
      <c r="F3" s="48" t="s">
        <v>357</v>
      </c>
      <c r="G3" s="7" t="s">
        <v>12</v>
      </c>
      <c r="H3" s="7"/>
      <c r="I3" s="7" t="s">
        <v>168</v>
      </c>
      <c r="J3" s="2" t="s">
        <v>169</v>
      </c>
    </row>
    <row r="4" spans="1:10" x14ac:dyDescent="0.35">
      <c r="A4" s="1" t="s">
        <v>353</v>
      </c>
      <c r="B4" s="73"/>
      <c r="C4" s="73"/>
      <c r="G4" s="80"/>
    </row>
    <row r="5" spans="1:10" x14ac:dyDescent="0.35">
      <c r="A5" t="s">
        <v>584</v>
      </c>
      <c r="B5" s="73" t="s">
        <v>8</v>
      </c>
      <c r="C5" s="73">
        <v>1000</v>
      </c>
      <c r="D5" s="10" t="s">
        <v>288</v>
      </c>
      <c r="E5" s="14">
        <v>1.62</v>
      </c>
      <c r="F5" s="14">
        <v>2024</v>
      </c>
      <c r="G5" s="80">
        <f t="shared" ref="G5:G9" si="0">PRODUCT(C5,E5,0.001)</f>
        <v>1.62</v>
      </c>
      <c r="I5" t="s">
        <v>170</v>
      </c>
      <c r="J5" t="s">
        <v>171</v>
      </c>
    </row>
    <row r="6" spans="1:10" x14ac:dyDescent="0.35">
      <c r="A6" t="s">
        <v>356</v>
      </c>
      <c r="B6" s="73" t="s">
        <v>8</v>
      </c>
      <c r="C6" s="73">
        <v>1000</v>
      </c>
      <c r="D6" s="10" t="s">
        <v>288</v>
      </c>
      <c r="E6" s="14">
        <v>1.1100000000000001</v>
      </c>
      <c r="F6" s="14">
        <v>2024</v>
      </c>
      <c r="G6" s="80">
        <f t="shared" si="0"/>
        <v>1.1100000000000001</v>
      </c>
      <c r="I6" t="s">
        <v>170</v>
      </c>
      <c r="J6" t="s">
        <v>171</v>
      </c>
    </row>
    <row r="7" spans="1:10" x14ac:dyDescent="0.35">
      <c r="A7" t="s">
        <v>354</v>
      </c>
      <c r="B7" s="73" t="s">
        <v>8</v>
      </c>
      <c r="C7" s="73">
        <v>1000</v>
      </c>
      <c r="D7" s="10" t="s">
        <v>288</v>
      </c>
      <c r="E7" s="14">
        <v>1.02</v>
      </c>
      <c r="F7" s="14">
        <v>2024</v>
      </c>
      <c r="G7" s="80">
        <f t="shared" si="0"/>
        <v>1.02</v>
      </c>
      <c r="I7" t="s">
        <v>170</v>
      </c>
      <c r="J7" t="s">
        <v>171</v>
      </c>
    </row>
    <row r="8" spans="1:10" x14ac:dyDescent="0.35">
      <c r="A8" t="s">
        <v>355</v>
      </c>
      <c r="B8" s="73" t="s">
        <v>8</v>
      </c>
      <c r="C8" s="73">
        <v>1000</v>
      </c>
      <c r="D8" s="10" t="s">
        <v>288</v>
      </c>
      <c r="E8" s="95">
        <v>0.76</v>
      </c>
      <c r="F8" s="14">
        <v>2024</v>
      </c>
      <c r="G8" s="80">
        <f t="shared" si="0"/>
        <v>0.76</v>
      </c>
      <c r="I8" t="s">
        <v>170</v>
      </c>
      <c r="J8" t="s">
        <v>171</v>
      </c>
    </row>
    <row r="9" spans="1:10" x14ac:dyDescent="0.35">
      <c r="A9" t="s">
        <v>358</v>
      </c>
      <c r="B9" s="73" t="s">
        <v>8</v>
      </c>
      <c r="C9" s="73">
        <v>1000</v>
      </c>
      <c r="D9" s="10" t="s">
        <v>288</v>
      </c>
      <c r="E9" s="14">
        <v>1.1299999999999999</v>
      </c>
      <c r="F9" s="14">
        <v>2024</v>
      </c>
      <c r="G9" s="80">
        <f t="shared" si="0"/>
        <v>1.1300000000000001</v>
      </c>
      <c r="I9" t="s">
        <v>170</v>
      </c>
      <c r="J9" t="s">
        <v>171</v>
      </c>
    </row>
    <row r="10" spans="1:10" x14ac:dyDescent="0.35">
      <c r="A10" s="1" t="s">
        <v>259</v>
      </c>
      <c r="B10" s="61"/>
      <c r="C10" s="73"/>
      <c r="G10" s="80">
        <f t="shared" ref="G10:G26" si="1">PRODUCT(C10,E10,0.001)</f>
        <v>1E-3</v>
      </c>
      <c r="J10" s="17"/>
    </row>
    <row r="11" spans="1:10" x14ac:dyDescent="0.35">
      <c r="A11" t="s">
        <v>230</v>
      </c>
      <c r="B11" s="61" t="s">
        <v>8</v>
      </c>
      <c r="C11" s="73">
        <v>1000</v>
      </c>
      <c r="D11" s="10" t="s">
        <v>261</v>
      </c>
      <c r="E11" s="14">
        <v>2.4300000000000002</v>
      </c>
      <c r="F11" s="14">
        <v>2020</v>
      </c>
      <c r="G11" s="80">
        <f t="shared" si="1"/>
        <v>2.4300000000000002</v>
      </c>
      <c r="I11" t="s">
        <v>220</v>
      </c>
      <c r="J11" s="17" t="s">
        <v>256</v>
      </c>
    </row>
    <row r="12" spans="1:10" x14ac:dyDescent="0.35">
      <c r="A12" t="s">
        <v>231</v>
      </c>
      <c r="B12" s="61" t="s">
        <v>8</v>
      </c>
      <c r="C12" s="73">
        <v>1000</v>
      </c>
      <c r="D12" s="10" t="s">
        <v>261</v>
      </c>
      <c r="E12" s="14">
        <v>1.92</v>
      </c>
      <c r="F12" s="14">
        <v>2010</v>
      </c>
      <c r="G12" s="80">
        <f t="shared" si="1"/>
        <v>1.92</v>
      </c>
      <c r="I12" t="s">
        <v>220</v>
      </c>
      <c r="J12" t="s">
        <v>245</v>
      </c>
    </row>
    <row r="13" spans="1:10" x14ac:dyDescent="0.35">
      <c r="A13" t="s">
        <v>233</v>
      </c>
      <c r="B13" s="61" t="s">
        <v>8</v>
      </c>
      <c r="C13" s="73">
        <v>1000</v>
      </c>
      <c r="D13" s="10" t="s">
        <v>263</v>
      </c>
      <c r="E13" s="14">
        <v>2.61</v>
      </c>
      <c r="F13" s="14">
        <v>2020</v>
      </c>
      <c r="G13" s="80">
        <f t="shared" si="1"/>
        <v>2.61</v>
      </c>
      <c r="I13" t="s">
        <v>220</v>
      </c>
      <c r="J13" t="s">
        <v>247</v>
      </c>
    </row>
    <row r="14" spans="1:10" x14ac:dyDescent="0.35">
      <c r="A14" t="s">
        <v>235</v>
      </c>
      <c r="B14" s="61" t="s">
        <v>8</v>
      </c>
      <c r="C14" s="73">
        <v>1000</v>
      </c>
      <c r="D14" s="10" t="s">
        <v>288</v>
      </c>
      <c r="E14" s="14">
        <v>3.2</v>
      </c>
      <c r="F14" s="14">
        <v>2000</v>
      </c>
      <c r="G14" s="80">
        <f t="shared" si="1"/>
        <v>3.2</v>
      </c>
      <c r="I14" t="s">
        <v>220</v>
      </c>
      <c r="J14" t="s">
        <v>249</v>
      </c>
    </row>
    <row r="15" spans="1:10" x14ac:dyDescent="0.35">
      <c r="A15" t="s">
        <v>234</v>
      </c>
      <c r="B15" s="61" t="s">
        <v>8</v>
      </c>
      <c r="C15" s="73">
        <v>1000</v>
      </c>
      <c r="D15" s="10" t="s">
        <v>288</v>
      </c>
      <c r="E15" s="14">
        <v>2.88</v>
      </c>
      <c r="F15" s="14">
        <v>2020</v>
      </c>
      <c r="G15" s="80">
        <f t="shared" si="1"/>
        <v>2.88</v>
      </c>
      <c r="I15" t="s">
        <v>220</v>
      </c>
      <c r="J15" t="s">
        <v>248</v>
      </c>
    </row>
    <row r="16" spans="1:10" x14ac:dyDescent="0.35">
      <c r="A16" t="s">
        <v>236</v>
      </c>
      <c r="B16" s="61" t="s">
        <v>8</v>
      </c>
      <c r="C16" s="73">
        <v>1000</v>
      </c>
      <c r="D16" s="10" t="s">
        <v>288</v>
      </c>
      <c r="E16" s="174">
        <v>3.1162915638696198</v>
      </c>
      <c r="F16" s="14">
        <v>2022</v>
      </c>
      <c r="G16" s="80">
        <f t="shared" si="1"/>
        <v>3.1162915638696198</v>
      </c>
    </row>
    <row r="17" spans="1:10" x14ac:dyDescent="0.35">
      <c r="A17" t="s">
        <v>237</v>
      </c>
      <c r="B17" s="61" t="s">
        <v>8</v>
      </c>
      <c r="C17" s="73">
        <v>1000</v>
      </c>
      <c r="D17" s="10" t="s">
        <v>288</v>
      </c>
      <c r="E17" s="174">
        <v>2.57416475283528</v>
      </c>
      <c r="F17" s="14">
        <v>2022</v>
      </c>
      <c r="G17" s="80">
        <f t="shared" si="1"/>
        <v>2.57416475283528</v>
      </c>
      <c r="I17" t="s">
        <v>265</v>
      </c>
      <c r="J17" s="56" t="s">
        <v>266</v>
      </c>
    </row>
    <row r="18" spans="1:10" x14ac:dyDescent="0.35">
      <c r="A18" t="s">
        <v>238</v>
      </c>
      <c r="B18" s="61" t="s">
        <v>8</v>
      </c>
      <c r="C18" s="73">
        <v>1000</v>
      </c>
      <c r="D18" s="10" t="s">
        <v>288</v>
      </c>
      <c r="E18" s="174">
        <v>3.2767069334313002</v>
      </c>
      <c r="F18" s="14">
        <v>2022</v>
      </c>
      <c r="G18" s="80">
        <f t="shared" si="1"/>
        <v>3.2767069334313002</v>
      </c>
      <c r="I18" t="s">
        <v>265</v>
      </c>
      <c r="J18" s="56" t="s">
        <v>267</v>
      </c>
    </row>
    <row r="19" spans="1:10" x14ac:dyDescent="0.35">
      <c r="A19" t="s">
        <v>239</v>
      </c>
      <c r="B19" s="61" t="s">
        <v>8</v>
      </c>
      <c r="C19" s="73">
        <v>1000</v>
      </c>
      <c r="D19" s="10" t="s">
        <v>288</v>
      </c>
      <c r="E19" s="174">
        <v>3.26983889221184</v>
      </c>
      <c r="F19" s="14">
        <v>2022</v>
      </c>
      <c r="G19" s="80">
        <f t="shared" si="1"/>
        <v>3.2698388922118404</v>
      </c>
      <c r="I19" t="s">
        <v>265</v>
      </c>
      <c r="J19" s="56" t="s">
        <v>268</v>
      </c>
    </row>
    <row r="20" spans="1:10" x14ac:dyDescent="0.35">
      <c r="A20" t="s">
        <v>240</v>
      </c>
      <c r="B20" s="61" t="s">
        <v>8</v>
      </c>
      <c r="C20" s="73">
        <v>1000</v>
      </c>
      <c r="D20" s="10" t="s">
        <v>288</v>
      </c>
      <c r="E20" s="174">
        <v>2.6006364</v>
      </c>
      <c r="F20" s="14">
        <v>2022</v>
      </c>
      <c r="G20" s="80">
        <f t="shared" si="1"/>
        <v>2.6006364</v>
      </c>
      <c r="I20" t="s">
        <v>265</v>
      </c>
      <c r="J20" s="56" t="s">
        <v>269</v>
      </c>
    </row>
    <row r="21" spans="1:10" x14ac:dyDescent="0.35">
      <c r="A21" t="s">
        <v>264</v>
      </c>
      <c r="B21" s="61" t="s">
        <v>8</v>
      </c>
      <c r="C21" s="73">
        <v>1000</v>
      </c>
      <c r="D21" s="10" t="s">
        <v>288</v>
      </c>
      <c r="E21" s="174">
        <v>2.9352376461059198</v>
      </c>
      <c r="F21" s="14">
        <v>2022</v>
      </c>
      <c r="G21" s="80">
        <f t="shared" si="1"/>
        <v>2.9352376461059198</v>
      </c>
      <c r="I21" t="s">
        <v>265</v>
      </c>
      <c r="J21" s="56" t="s">
        <v>274</v>
      </c>
    </row>
    <row r="22" spans="1:10" x14ac:dyDescent="0.35">
      <c r="A22" t="s">
        <v>241</v>
      </c>
      <c r="B22" s="61" t="s">
        <v>8</v>
      </c>
      <c r="C22" s="73">
        <v>1000</v>
      </c>
      <c r="D22" s="10" t="s">
        <v>288</v>
      </c>
      <c r="E22" s="174">
        <v>4.0323924975609797</v>
      </c>
      <c r="F22" s="14">
        <v>2022</v>
      </c>
      <c r="G22" s="80">
        <f t="shared" si="1"/>
        <v>4.0323924975609797</v>
      </c>
      <c r="I22" t="s">
        <v>265</v>
      </c>
      <c r="J22" s="56" t="s">
        <v>270</v>
      </c>
    </row>
    <row r="23" spans="1:10" x14ac:dyDescent="0.35">
      <c r="A23" t="s">
        <v>242</v>
      </c>
      <c r="B23" s="61" t="s">
        <v>8</v>
      </c>
      <c r="C23" s="73">
        <v>1000</v>
      </c>
      <c r="D23" s="10" t="s">
        <v>288</v>
      </c>
      <c r="E23" s="174">
        <v>3.10472699233449</v>
      </c>
      <c r="F23" s="14">
        <v>2022</v>
      </c>
      <c r="G23" s="80">
        <f t="shared" si="1"/>
        <v>3.1047269923344905</v>
      </c>
      <c r="I23" t="s">
        <v>265</v>
      </c>
      <c r="J23" s="56" t="s">
        <v>271</v>
      </c>
    </row>
    <row r="24" spans="1:10" x14ac:dyDescent="0.35">
      <c r="A24" t="s">
        <v>243</v>
      </c>
      <c r="B24" s="61" t="s">
        <v>8</v>
      </c>
      <c r="C24" s="73">
        <v>1000</v>
      </c>
      <c r="D24" s="10" t="s">
        <v>288</v>
      </c>
      <c r="E24" s="174">
        <v>3.7779488999999997</v>
      </c>
      <c r="F24" s="14">
        <v>2022</v>
      </c>
      <c r="G24" s="80">
        <f t="shared" si="1"/>
        <v>3.7779489000000002</v>
      </c>
      <c r="I24" t="s">
        <v>265</v>
      </c>
      <c r="J24" s="56" t="s">
        <v>272</v>
      </c>
    </row>
    <row r="25" spans="1:10" x14ac:dyDescent="0.35">
      <c r="A25" t="s">
        <v>244</v>
      </c>
      <c r="B25" s="61" t="s">
        <v>8</v>
      </c>
      <c r="C25" s="73">
        <v>1000</v>
      </c>
      <c r="D25" s="10" t="s">
        <v>288</v>
      </c>
      <c r="E25" s="174">
        <v>3.4130841611940301</v>
      </c>
      <c r="F25" s="14">
        <v>2022</v>
      </c>
      <c r="G25" s="80">
        <f t="shared" si="1"/>
        <v>3.4130841611940301</v>
      </c>
      <c r="I25" t="s">
        <v>265</v>
      </c>
      <c r="J25" s="56" t="s">
        <v>273</v>
      </c>
    </row>
    <row r="26" spans="1:10" x14ac:dyDescent="0.35">
      <c r="A26" t="s">
        <v>232</v>
      </c>
      <c r="B26" s="61" t="s">
        <v>8</v>
      </c>
      <c r="C26" s="73">
        <v>1000</v>
      </c>
      <c r="D26" s="10" t="s">
        <v>262</v>
      </c>
      <c r="E26" s="174">
        <v>2.3558300000000001</v>
      </c>
      <c r="F26" s="14" t="s">
        <v>260</v>
      </c>
      <c r="G26" s="80">
        <f t="shared" si="1"/>
        <v>2.3558300000000001</v>
      </c>
      <c r="I26" t="s">
        <v>220</v>
      </c>
      <c r="J26" t="s">
        <v>246</v>
      </c>
    </row>
    <row r="27" spans="1:10" x14ac:dyDescent="0.35">
      <c r="A27" s="1" t="s">
        <v>305</v>
      </c>
      <c r="C27" s="73"/>
      <c r="G27" s="80"/>
    </row>
    <row r="28" spans="1:10" x14ac:dyDescent="0.35">
      <c r="A28" t="s">
        <v>336</v>
      </c>
      <c r="B28" s="73" t="s">
        <v>306</v>
      </c>
      <c r="C28" s="73">
        <v>100</v>
      </c>
      <c r="D28" s="10" t="s">
        <v>288</v>
      </c>
      <c r="E28" s="14">
        <v>0.54500000000000004</v>
      </c>
      <c r="F28" s="14">
        <v>2020</v>
      </c>
      <c r="G28" s="80">
        <f t="shared" ref="G28:G47" si="2">PRODUCT(C28,E28,0.001)</f>
        <v>5.4500000000000007E-2</v>
      </c>
      <c r="I28" t="s">
        <v>585</v>
      </c>
      <c r="J28" t="s">
        <v>318</v>
      </c>
    </row>
    <row r="29" spans="1:10" x14ac:dyDescent="0.35">
      <c r="A29" t="s">
        <v>341</v>
      </c>
      <c r="B29" s="73" t="s">
        <v>306</v>
      </c>
      <c r="C29" s="73">
        <v>100</v>
      </c>
      <c r="D29" s="10" t="s">
        <v>288</v>
      </c>
      <c r="E29" s="14">
        <v>20.8</v>
      </c>
      <c r="F29" s="14">
        <v>2020</v>
      </c>
      <c r="G29" s="80">
        <f t="shared" si="2"/>
        <v>2.08</v>
      </c>
      <c r="I29" t="s">
        <v>585</v>
      </c>
      <c r="J29" t="s">
        <v>323</v>
      </c>
    </row>
    <row r="30" spans="1:10" x14ac:dyDescent="0.35">
      <c r="A30" t="s">
        <v>342</v>
      </c>
      <c r="B30" s="73" t="s">
        <v>306</v>
      </c>
      <c r="C30" s="73">
        <v>100</v>
      </c>
      <c r="D30" s="10" t="s">
        <v>288</v>
      </c>
      <c r="E30" s="14">
        <v>1.24</v>
      </c>
      <c r="F30" s="14">
        <v>2020</v>
      </c>
      <c r="G30" s="80">
        <f t="shared" si="2"/>
        <v>0.124</v>
      </c>
      <c r="I30" t="s">
        <v>585</v>
      </c>
      <c r="J30" t="s">
        <v>324</v>
      </c>
    </row>
    <row r="31" spans="1:10" x14ac:dyDescent="0.35">
      <c r="A31" t="s">
        <v>325</v>
      </c>
      <c r="B31" s="73" t="s">
        <v>306</v>
      </c>
      <c r="C31" s="73">
        <v>100</v>
      </c>
      <c r="D31" s="10" t="s">
        <v>288</v>
      </c>
      <c r="E31" s="14">
        <v>0.121</v>
      </c>
      <c r="F31" s="14">
        <v>2020</v>
      </c>
      <c r="G31" s="80">
        <f t="shared" si="2"/>
        <v>1.21E-2</v>
      </c>
      <c r="I31" t="s">
        <v>585</v>
      </c>
      <c r="J31" t="s">
        <v>307</v>
      </c>
    </row>
    <row r="32" spans="1:10" x14ac:dyDescent="0.35">
      <c r="A32" t="s">
        <v>326</v>
      </c>
      <c r="B32" s="73" t="s">
        <v>306</v>
      </c>
      <c r="C32" s="73">
        <v>100</v>
      </c>
      <c r="D32" s="10" t="s">
        <v>288</v>
      </c>
      <c r="E32" s="14">
        <v>0.376</v>
      </c>
      <c r="F32" s="14">
        <v>2020</v>
      </c>
      <c r="G32" s="80">
        <f t="shared" si="2"/>
        <v>3.7600000000000001E-2</v>
      </c>
      <c r="I32" t="s">
        <v>585</v>
      </c>
      <c r="J32" t="s">
        <v>308</v>
      </c>
    </row>
    <row r="33" spans="1:10" x14ac:dyDescent="0.35">
      <c r="A33" t="s">
        <v>328</v>
      </c>
      <c r="B33" s="73" t="s">
        <v>306</v>
      </c>
      <c r="C33" s="73">
        <v>100</v>
      </c>
      <c r="D33" s="10" t="s">
        <v>288</v>
      </c>
      <c r="E33" s="14">
        <v>0.155</v>
      </c>
      <c r="F33" s="14">
        <v>2020</v>
      </c>
      <c r="G33" s="80">
        <f t="shared" si="2"/>
        <v>1.55E-2</v>
      </c>
      <c r="I33" t="s">
        <v>585</v>
      </c>
      <c r="J33" t="s">
        <v>310</v>
      </c>
    </row>
    <row r="34" spans="1:10" x14ac:dyDescent="0.35">
      <c r="A34" t="s">
        <v>335</v>
      </c>
      <c r="B34" s="73" t="s">
        <v>306</v>
      </c>
      <c r="C34" s="73">
        <v>100</v>
      </c>
      <c r="D34" s="10" t="s">
        <v>288</v>
      </c>
      <c r="E34" s="14">
        <v>0.34699999999999998</v>
      </c>
      <c r="F34" s="14">
        <v>2020</v>
      </c>
      <c r="G34" s="80">
        <f t="shared" si="2"/>
        <v>3.4699999999999995E-2</v>
      </c>
      <c r="I34" t="s">
        <v>585</v>
      </c>
      <c r="J34" t="s">
        <v>317</v>
      </c>
    </row>
    <row r="35" spans="1:10" x14ac:dyDescent="0.35">
      <c r="A35" t="s">
        <v>327</v>
      </c>
      <c r="B35" s="73" t="s">
        <v>306</v>
      </c>
      <c r="C35" s="73">
        <v>100</v>
      </c>
      <c r="D35" s="10" t="s">
        <v>288</v>
      </c>
      <c r="E35" s="14">
        <v>2.83</v>
      </c>
      <c r="F35" s="14">
        <v>2020</v>
      </c>
      <c r="G35" s="80">
        <f t="shared" si="2"/>
        <v>0.28300000000000003</v>
      </c>
      <c r="I35" t="s">
        <v>585</v>
      </c>
      <c r="J35" t="s">
        <v>309</v>
      </c>
    </row>
    <row r="36" spans="1:10" x14ac:dyDescent="0.35">
      <c r="A36" t="s">
        <v>337</v>
      </c>
      <c r="B36" s="73" t="s">
        <v>306</v>
      </c>
      <c r="C36" s="73">
        <v>100</v>
      </c>
      <c r="D36" s="10" t="s">
        <v>288</v>
      </c>
      <c r="E36" s="14">
        <v>0.38600000000000001</v>
      </c>
      <c r="F36" s="14">
        <v>2020</v>
      </c>
      <c r="G36" s="80">
        <f t="shared" si="2"/>
        <v>3.8600000000000002E-2</v>
      </c>
      <c r="I36" t="s">
        <v>585</v>
      </c>
      <c r="J36" t="s">
        <v>311</v>
      </c>
    </row>
    <row r="37" spans="1:10" x14ac:dyDescent="0.35">
      <c r="A37" t="s">
        <v>330</v>
      </c>
      <c r="B37" s="73" t="s">
        <v>306</v>
      </c>
      <c r="C37" s="73">
        <v>100</v>
      </c>
      <c r="D37" s="10" t="s">
        <v>288</v>
      </c>
      <c r="E37" s="14">
        <v>0.94099999999999995</v>
      </c>
      <c r="F37" s="14">
        <v>2020</v>
      </c>
      <c r="G37" s="80">
        <f t="shared" si="2"/>
        <v>9.4100000000000003E-2</v>
      </c>
      <c r="I37" t="s">
        <v>585</v>
      </c>
      <c r="J37" t="s">
        <v>312</v>
      </c>
    </row>
    <row r="38" spans="1:10" x14ac:dyDescent="0.35">
      <c r="A38" t="s">
        <v>338</v>
      </c>
      <c r="B38" s="73" t="s">
        <v>306</v>
      </c>
      <c r="C38" s="73">
        <v>100</v>
      </c>
      <c r="D38" s="10" t="s">
        <v>288</v>
      </c>
      <c r="E38" s="14">
        <v>0.56599999999999995</v>
      </c>
      <c r="F38" s="14">
        <v>2020</v>
      </c>
      <c r="G38" s="80">
        <f t="shared" si="2"/>
        <v>5.6599999999999998E-2</v>
      </c>
      <c r="I38" t="s">
        <v>585</v>
      </c>
      <c r="J38" t="s">
        <v>319</v>
      </c>
    </row>
    <row r="39" spans="1:10" s="16" customFormat="1" ht="29" x14ac:dyDescent="0.35">
      <c r="A39" s="16" t="s">
        <v>343</v>
      </c>
      <c r="B39" s="61" t="s">
        <v>306</v>
      </c>
      <c r="C39" s="73">
        <v>100</v>
      </c>
      <c r="D39" s="14" t="s">
        <v>288</v>
      </c>
      <c r="E39" s="14">
        <v>5.6</v>
      </c>
      <c r="F39" s="14">
        <v>2019</v>
      </c>
      <c r="G39" s="96">
        <f t="shared" si="2"/>
        <v>0.56000000000000005</v>
      </c>
      <c r="I39" s="13" t="s">
        <v>586</v>
      </c>
      <c r="J39" s="16" t="s">
        <v>589</v>
      </c>
    </row>
    <row r="40" spans="1:10" x14ac:dyDescent="0.35">
      <c r="A40" t="s">
        <v>339</v>
      </c>
      <c r="B40" s="73" t="s">
        <v>306</v>
      </c>
      <c r="C40" s="73">
        <v>100</v>
      </c>
      <c r="D40" s="10" t="s">
        <v>288</v>
      </c>
      <c r="E40" s="14">
        <v>7.24</v>
      </c>
      <c r="F40" s="14">
        <v>2020</v>
      </c>
      <c r="G40" s="80">
        <f t="shared" si="2"/>
        <v>0.72399999999999998</v>
      </c>
      <c r="I40" t="s">
        <v>220</v>
      </c>
      <c r="J40" t="s">
        <v>321</v>
      </c>
    </row>
    <row r="41" spans="1:10" x14ac:dyDescent="0.35">
      <c r="A41" t="s">
        <v>332</v>
      </c>
      <c r="B41" s="73" t="s">
        <v>306</v>
      </c>
      <c r="C41" s="73">
        <v>100</v>
      </c>
      <c r="D41" s="10" t="s">
        <v>288</v>
      </c>
      <c r="E41" s="14">
        <v>5.82</v>
      </c>
      <c r="F41" s="14">
        <v>2020</v>
      </c>
      <c r="G41" s="80">
        <f t="shared" si="2"/>
        <v>0.58199999999999996</v>
      </c>
      <c r="I41" t="s">
        <v>220</v>
      </c>
      <c r="J41" t="s">
        <v>314</v>
      </c>
    </row>
    <row r="42" spans="1:10" x14ac:dyDescent="0.35">
      <c r="A42" t="s">
        <v>329</v>
      </c>
      <c r="B42" s="73" t="s">
        <v>306</v>
      </c>
      <c r="C42" s="73">
        <v>100</v>
      </c>
      <c r="D42" s="10" t="s">
        <v>288</v>
      </c>
      <c r="E42" s="14">
        <v>0.51200000000000001</v>
      </c>
      <c r="F42" s="14">
        <v>2020</v>
      </c>
      <c r="G42" s="80">
        <f t="shared" si="2"/>
        <v>5.1200000000000002E-2</v>
      </c>
      <c r="I42" t="s">
        <v>220</v>
      </c>
      <c r="J42" t="s">
        <v>311</v>
      </c>
    </row>
    <row r="43" spans="1:10" x14ac:dyDescent="0.35">
      <c r="A43" t="s">
        <v>334</v>
      </c>
      <c r="B43" s="73" t="s">
        <v>306</v>
      </c>
      <c r="C43" s="73">
        <v>100</v>
      </c>
      <c r="D43" s="10" t="s">
        <v>288</v>
      </c>
      <c r="E43" s="14">
        <v>1.82</v>
      </c>
      <c r="F43" s="14">
        <v>2020</v>
      </c>
      <c r="G43" s="80">
        <f t="shared" si="2"/>
        <v>0.182</v>
      </c>
      <c r="I43" t="s">
        <v>220</v>
      </c>
      <c r="J43" t="s">
        <v>316</v>
      </c>
    </row>
    <row r="44" spans="1:10" x14ac:dyDescent="0.35">
      <c r="A44" t="s">
        <v>331</v>
      </c>
      <c r="B44" s="73" t="s">
        <v>306</v>
      </c>
      <c r="C44" s="73">
        <v>100</v>
      </c>
      <c r="D44" s="10" t="s">
        <v>288</v>
      </c>
      <c r="E44" s="14">
        <v>24.2</v>
      </c>
      <c r="F44" s="14">
        <v>2020</v>
      </c>
      <c r="G44" s="80">
        <f t="shared" si="2"/>
        <v>2.42</v>
      </c>
      <c r="I44" t="s">
        <v>220</v>
      </c>
      <c r="J44" t="s">
        <v>313</v>
      </c>
    </row>
    <row r="45" spans="1:10" x14ac:dyDescent="0.35">
      <c r="A45" t="s">
        <v>333</v>
      </c>
      <c r="B45" s="73" t="s">
        <v>306</v>
      </c>
      <c r="C45" s="73">
        <v>100</v>
      </c>
      <c r="D45" s="10" t="s">
        <v>288</v>
      </c>
      <c r="E45" s="14">
        <v>5.75</v>
      </c>
      <c r="F45" s="14">
        <v>2020</v>
      </c>
      <c r="G45" s="80">
        <f t="shared" si="2"/>
        <v>0.57500000000000007</v>
      </c>
      <c r="I45" t="s">
        <v>220</v>
      </c>
      <c r="J45" t="s">
        <v>315</v>
      </c>
    </row>
    <row r="46" spans="1:10" x14ac:dyDescent="0.35">
      <c r="A46" t="s">
        <v>150</v>
      </c>
      <c r="B46" s="73" t="s">
        <v>306</v>
      </c>
      <c r="C46" s="73">
        <v>100</v>
      </c>
      <c r="D46" s="10" t="s">
        <v>288</v>
      </c>
      <c r="E46" s="14">
        <v>4.0200000000000001E-4</v>
      </c>
      <c r="F46" s="14">
        <v>2000</v>
      </c>
      <c r="G46" s="80">
        <f t="shared" si="2"/>
        <v>4.0200000000000001E-5</v>
      </c>
      <c r="I46" t="s">
        <v>220</v>
      </c>
      <c r="J46" t="s">
        <v>320</v>
      </c>
    </row>
    <row r="47" spans="1:10" x14ac:dyDescent="0.35">
      <c r="A47" t="s">
        <v>340</v>
      </c>
      <c r="B47" s="73" t="s">
        <v>306</v>
      </c>
      <c r="C47" s="73">
        <v>100</v>
      </c>
      <c r="D47" s="10" t="s">
        <v>288</v>
      </c>
      <c r="E47" s="14">
        <v>3.81</v>
      </c>
      <c r="F47" s="14">
        <v>2020</v>
      </c>
      <c r="G47" s="80">
        <f t="shared" si="2"/>
        <v>0.38100000000000001</v>
      </c>
      <c r="I47" t="s">
        <v>220</v>
      </c>
      <c r="J47" t="s">
        <v>322</v>
      </c>
    </row>
    <row r="48" spans="1:10" x14ac:dyDescent="0.35">
      <c r="A48" s="1" t="s">
        <v>275</v>
      </c>
      <c r="B48" s="61"/>
      <c r="C48" s="73">
        <v>100</v>
      </c>
      <c r="G48" s="80"/>
      <c r="J48" s="56"/>
    </row>
    <row r="49" spans="1:10" x14ac:dyDescent="0.35">
      <c r="A49" t="s">
        <v>279</v>
      </c>
      <c r="B49" s="61" t="s">
        <v>8</v>
      </c>
      <c r="C49" s="73">
        <v>1000</v>
      </c>
      <c r="D49" s="10" t="s">
        <v>288</v>
      </c>
      <c r="E49" s="95">
        <v>26.260999999999999</v>
      </c>
      <c r="F49" s="14">
        <v>1999</v>
      </c>
      <c r="G49" s="80">
        <f t="shared" ref="G49:G65" si="3">PRODUCT(C49,E49,0.001)</f>
        <v>26.260999999999999</v>
      </c>
      <c r="I49" t="s">
        <v>220</v>
      </c>
      <c r="J49" t="s">
        <v>293</v>
      </c>
    </row>
    <row r="50" spans="1:10" x14ac:dyDescent="0.35">
      <c r="A50" t="s">
        <v>279</v>
      </c>
      <c r="B50" s="61" t="s">
        <v>8</v>
      </c>
      <c r="C50" s="73">
        <v>1</v>
      </c>
      <c r="D50" s="10" t="s">
        <v>13</v>
      </c>
      <c r="E50" s="95">
        <v>26261</v>
      </c>
      <c r="F50" s="14">
        <v>1999</v>
      </c>
      <c r="G50" s="80">
        <f t="shared" si="3"/>
        <v>26.260999999999999</v>
      </c>
      <c r="I50" t="s">
        <v>220</v>
      </c>
      <c r="J50" t="s">
        <v>293</v>
      </c>
    </row>
    <row r="51" spans="1:10" x14ac:dyDescent="0.35">
      <c r="A51" t="s">
        <v>283</v>
      </c>
      <c r="B51" s="61" t="s">
        <v>8</v>
      </c>
      <c r="C51" s="73">
        <v>1000</v>
      </c>
      <c r="D51" s="10" t="s">
        <v>288</v>
      </c>
      <c r="E51" s="95">
        <v>4.5289999999999999</v>
      </c>
      <c r="F51" s="14">
        <v>2004</v>
      </c>
      <c r="G51" s="80">
        <f t="shared" si="3"/>
        <v>4.5289999999999999</v>
      </c>
      <c r="I51" t="s">
        <v>220</v>
      </c>
      <c r="J51" t="s">
        <v>296</v>
      </c>
    </row>
    <row r="52" spans="1:10" x14ac:dyDescent="0.35">
      <c r="A52" t="s">
        <v>283</v>
      </c>
      <c r="B52" s="61" t="s">
        <v>8</v>
      </c>
      <c r="C52" s="73">
        <v>1</v>
      </c>
      <c r="D52" s="10" t="s">
        <v>289</v>
      </c>
      <c r="E52" s="95">
        <v>4529</v>
      </c>
      <c r="F52" s="14">
        <v>2004</v>
      </c>
      <c r="G52" s="80">
        <f t="shared" si="3"/>
        <v>4.5289999999999999</v>
      </c>
      <c r="I52" t="s">
        <v>220</v>
      </c>
      <c r="J52" t="s">
        <v>296</v>
      </c>
    </row>
    <row r="53" spans="1:10" x14ac:dyDescent="0.35">
      <c r="A53" t="s">
        <v>277</v>
      </c>
      <c r="B53" s="61" t="s">
        <v>8</v>
      </c>
      <c r="C53" s="73">
        <v>1000</v>
      </c>
      <c r="D53" s="10" t="s">
        <v>288</v>
      </c>
      <c r="E53" s="95">
        <v>2.8740000000000001</v>
      </c>
      <c r="F53" s="14">
        <v>2020</v>
      </c>
      <c r="G53" s="80">
        <f t="shared" si="3"/>
        <v>2.8740000000000001</v>
      </c>
      <c r="I53" t="s">
        <v>220</v>
      </c>
      <c r="J53" t="s">
        <v>291</v>
      </c>
    </row>
    <row r="54" spans="1:10" x14ac:dyDescent="0.35">
      <c r="A54" t="s">
        <v>277</v>
      </c>
      <c r="B54" s="61" t="s">
        <v>8</v>
      </c>
      <c r="C54" s="73">
        <v>1</v>
      </c>
      <c r="D54" s="10" t="s">
        <v>13</v>
      </c>
      <c r="E54" s="95">
        <v>2874</v>
      </c>
      <c r="F54" s="14">
        <v>2020</v>
      </c>
      <c r="G54" s="80">
        <f>PRODUCT(C54,E54,0.001)</f>
        <v>2.8740000000000001</v>
      </c>
      <c r="I54" t="s">
        <v>220</v>
      </c>
      <c r="J54" t="s">
        <v>291</v>
      </c>
    </row>
    <row r="55" spans="1:10" x14ac:dyDescent="0.35">
      <c r="A55" t="s">
        <v>284</v>
      </c>
      <c r="B55" s="61" t="s">
        <v>8</v>
      </c>
      <c r="C55" s="73">
        <v>1000</v>
      </c>
      <c r="D55" s="10" t="s">
        <v>288</v>
      </c>
      <c r="E55" s="95">
        <v>9.1226363999999993</v>
      </c>
      <c r="F55" s="14">
        <v>2022</v>
      </c>
      <c r="G55" s="80">
        <f t="shared" si="3"/>
        <v>9.1226363999999993</v>
      </c>
      <c r="I55" t="s">
        <v>265</v>
      </c>
      <c r="J55" t="s">
        <v>266</v>
      </c>
    </row>
    <row r="56" spans="1:10" x14ac:dyDescent="0.35">
      <c r="A56" t="s">
        <v>285</v>
      </c>
      <c r="B56" s="61" t="s">
        <v>8</v>
      </c>
      <c r="C56" s="73">
        <v>1000</v>
      </c>
      <c r="D56" s="10" t="s">
        <v>288</v>
      </c>
      <c r="E56" s="95">
        <v>5.2685564000000005</v>
      </c>
      <c r="F56" s="14">
        <v>2022</v>
      </c>
      <c r="G56" s="80">
        <f t="shared" si="3"/>
        <v>5.2685564000000005</v>
      </c>
      <c r="I56" t="s">
        <v>265</v>
      </c>
      <c r="J56" t="s">
        <v>267</v>
      </c>
    </row>
    <row r="57" spans="1:10" x14ac:dyDescent="0.35">
      <c r="A57" t="s">
        <v>286</v>
      </c>
      <c r="B57" s="61" t="s">
        <v>8</v>
      </c>
      <c r="C57" s="73">
        <v>1000</v>
      </c>
      <c r="D57" s="10" t="s">
        <v>288</v>
      </c>
      <c r="E57" s="95">
        <v>3.6826829001536097</v>
      </c>
      <c r="F57" s="14">
        <v>2022</v>
      </c>
      <c r="G57" s="80">
        <f t="shared" si="3"/>
        <v>3.6826829001536101</v>
      </c>
      <c r="I57" t="s">
        <v>265</v>
      </c>
      <c r="J57" t="s">
        <v>268</v>
      </c>
    </row>
    <row r="58" spans="1:10" x14ac:dyDescent="0.35">
      <c r="A58" t="s">
        <v>287</v>
      </c>
      <c r="B58" s="61" t="s">
        <v>8</v>
      </c>
      <c r="C58" s="73">
        <v>1000</v>
      </c>
      <c r="D58" s="10" t="s">
        <v>288</v>
      </c>
      <c r="E58" s="95">
        <v>3.1006364</v>
      </c>
      <c r="F58" s="14">
        <v>2022</v>
      </c>
      <c r="G58" s="80">
        <f t="shared" si="3"/>
        <v>3.1006364</v>
      </c>
      <c r="I58" t="s">
        <v>265</v>
      </c>
      <c r="J58" t="s">
        <v>269</v>
      </c>
    </row>
    <row r="59" spans="1:10" x14ac:dyDescent="0.35">
      <c r="A59" t="s">
        <v>278</v>
      </c>
      <c r="B59" s="61" t="s">
        <v>8</v>
      </c>
      <c r="C59" s="73">
        <v>1000</v>
      </c>
      <c r="D59" s="10" t="s">
        <v>288</v>
      </c>
      <c r="E59" s="95">
        <v>3.55</v>
      </c>
      <c r="F59" s="14">
        <v>2020</v>
      </c>
      <c r="G59" s="80">
        <f t="shared" si="3"/>
        <v>3.5500000000000003</v>
      </c>
      <c r="I59" t="s">
        <v>220</v>
      </c>
      <c r="J59" t="s">
        <v>292</v>
      </c>
    </row>
    <row r="60" spans="1:10" x14ac:dyDescent="0.35">
      <c r="A60" t="s">
        <v>276</v>
      </c>
      <c r="B60" s="61" t="s">
        <v>8</v>
      </c>
      <c r="C60" s="73">
        <v>1</v>
      </c>
      <c r="D60" s="10" t="s">
        <v>13</v>
      </c>
      <c r="E60" s="95">
        <v>1.78</v>
      </c>
      <c r="F60" s="14">
        <v>2020</v>
      </c>
      <c r="G60" s="80">
        <f t="shared" si="3"/>
        <v>1.7800000000000001E-3</v>
      </c>
      <c r="I60" t="s">
        <v>220</v>
      </c>
      <c r="J60" t="s">
        <v>290</v>
      </c>
    </row>
    <row r="61" spans="1:10" x14ac:dyDescent="0.35">
      <c r="A61" t="s">
        <v>282</v>
      </c>
      <c r="B61" s="61" t="s">
        <v>8</v>
      </c>
      <c r="C61" s="73">
        <v>1000</v>
      </c>
      <c r="D61" s="10" t="s">
        <v>288</v>
      </c>
      <c r="E61" s="95">
        <v>1.5</v>
      </c>
      <c r="F61" s="14">
        <v>2020</v>
      </c>
      <c r="G61" s="80">
        <f t="shared" si="3"/>
        <v>1.5</v>
      </c>
      <c r="I61" t="s">
        <v>220</v>
      </c>
      <c r="J61" t="s">
        <v>290</v>
      </c>
    </row>
    <row r="62" spans="1:10" x14ac:dyDescent="0.35">
      <c r="A62" t="s">
        <v>280</v>
      </c>
      <c r="B62" s="61" t="s">
        <v>8</v>
      </c>
      <c r="C62" s="73">
        <v>1000</v>
      </c>
      <c r="D62" s="10" t="s">
        <v>288</v>
      </c>
      <c r="E62" s="95">
        <v>123.699</v>
      </c>
      <c r="F62" s="14" t="s">
        <v>260</v>
      </c>
      <c r="G62" s="80">
        <f t="shared" si="3"/>
        <v>123.699</v>
      </c>
      <c r="I62" t="s">
        <v>220</v>
      </c>
      <c r="J62" t="s">
        <v>294</v>
      </c>
    </row>
    <row r="63" spans="1:10" x14ac:dyDescent="0.35">
      <c r="A63" t="s">
        <v>280</v>
      </c>
      <c r="B63" s="61" t="s">
        <v>8</v>
      </c>
      <c r="C63" s="73">
        <v>1</v>
      </c>
      <c r="D63" s="10" t="s">
        <v>13</v>
      </c>
      <c r="E63" s="95">
        <v>123699</v>
      </c>
      <c r="F63" s="14">
        <v>2000</v>
      </c>
      <c r="G63" s="80">
        <f t="shared" si="3"/>
        <v>123.699</v>
      </c>
      <c r="I63" t="s">
        <v>220</v>
      </c>
      <c r="J63" t="s">
        <v>294</v>
      </c>
    </row>
    <row r="64" spans="1:10" x14ac:dyDescent="0.35">
      <c r="A64" t="s">
        <v>281</v>
      </c>
      <c r="B64" s="61" t="s">
        <v>8</v>
      </c>
      <c r="C64" s="73">
        <v>1000</v>
      </c>
      <c r="D64" s="10" t="s">
        <v>288</v>
      </c>
      <c r="E64" s="95">
        <v>1.712</v>
      </c>
      <c r="F64" s="14">
        <v>1999</v>
      </c>
      <c r="G64" s="80">
        <f t="shared" si="3"/>
        <v>1.712</v>
      </c>
      <c r="I64" t="s">
        <v>220</v>
      </c>
      <c r="J64" t="s">
        <v>295</v>
      </c>
    </row>
    <row r="65" spans="1:11" x14ac:dyDescent="0.35">
      <c r="A65" t="s">
        <v>281</v>
      </c>
      <c r="B65" s="61" t="s">
        <v>8</v>
      </c>
      <c r="C65" s="73">
        <v>1</v>
      </c>
      <c r="D65" s="10" t="s">
        <v>13</v>
      </c>
      <c r="E65" s="95">
        <v>1712</v>
      </c>
      <c r="F65" s="14">
        <v>2000</v>
      </c>
      <c r="G65" s="80">
        <f t="shared" si="3"/>
        <v>1.712</v>
      </c>
      <c r="I65" t="s">
        <v>220</v>
      </c>
      <c r="J65" t="s">
        <v>295</v>
      </c>
    </row>
    <row r="66" spans="1:11" x14ac:dyDescent="0.35">
      <c r="A66" s="1" t="s">
        <v>258</v>
      </c>
      <c r="G66" s="83"/>
    </row>
    <row r="67" spans="1:11" s="66" customFormat="1" ht="17.5" customHeight="1" x14ac:dyDescent="0.35">
      <c r="A67" t="s">
        <v>229</v>
      </c>
      <c r="B67" s="61" t="s">
        <v>8</v>
      </c>
      <c r="C67" s="73">
        <v>1000</v>
      </c>
      <c r="D67" s="10" t="s">
        <v>288</v>
      </c>
      <c r="E67" s="14">
        <v>0.54600000000000004</v>
      </c>
      <c r="F67" s="14">
        <v>2004</v>
      </c>
      <c r="G67" s="80">
        <f>PRODUCT(C67,E67,0.001)</f>
        <v>0.54600000000000004</v>
      </c>
      <c r="H67"/>
      <c r="I67" t="s">
        <v>220</v>
      </c>
      <c r="J67" s="17" t="s">
        <v>255</v>
      </c>
      <c r="K67"/>
    </row>
    <row r="68" spans="1:11" x14ac:dyDescent="0.35">
      <c r="A68" t="s">
        <v>228</v>
      </c>
      <c r="B68" s="61" t="s">
        <v>8</v>
      </c>
      <c r="C68" s="73">
        <v>1000</v>
      </c>
      <c r="D68" s="10" t="s">
        <v>288</v>
      </c>
      <c r="E68" s="14">
        <v>3.4799999999999998E-2</v>
      </c>
      <c r="F68" s="14">
        <v>2000</v>
      </c>
      <c r="G68" s="80">
        <f>PRODUCT(C68,E68,0.001)</f>
        <v>3.4799999999999998E-2</v>
      </c>
      <c r="I68" t="s">
        <v>220</v>
      </c>
      <c r="J68" s="17" t="s">
        <v>254</v>
      </c>
    </row>
    <row r="69" spans="1:11" x14ac:dyDescent="0.35">
      <c r="A69" s="38" t="s">
        <v>215</v>
      </c>
      <c r="B69" s="61" t="s">
        <v>8</v>
      </c>
      <c r="C69" s="73">
        <v>1000</v>
      </c>
      <c r="D69" s="14" t="s">
        <v>216</v>
      </c>
      <c r="E69" s="14">
        <v>6.68</v>
      </c>
      <c r="F69" s="14">
        <v>2010</v>
      </c>
      <c r="G69" s="92">
        <f>PRODUCT(C69,E69,0.001,0.001)</f>
        <v>6.6800000000000002E-3</v>
      </c>
      <c r="H69" s="66"/>
      <c r="I69" t="s">
        <v>220</v>
      </c>
      <c r="J69" s="93" t="s">
        <v>219</v>
      </c>
      <c r="K69" s="66"/>
    </row>
    <row r="70" spans="1:11" x14ac:dyDescent="0.35">
      <c r="A70" t="s">
        <v>222</v>
      </c>
      <c r="B70" s="61" t="s">
        <v>8</v>
      </c>
      <c r="C70" s="73">
        <v>1000</v>
      </c>
      <c r="D70" s="10" t="s">
        <v>288</v>
      </c>
      <c r="E70" s="14">
        <v>1.34</v>
      </c>
      <c r="F70" s="14">
        <v>2010</v>
      </c>
      <c r="G70" s="80">
        <f t="shared" ref="G70:G75" si="4">PRODUCT(C70,E70,0.001)</f>
        <v>1.34</v>
      </c>
      <c r="I70" t="s">
        <v>220</v>
      </c>
      <c r="J70" t="s">
        <v>219</v>
      </c>
    </row>
    <row r="71" spans="1:11" x14ac:dyDescent="0.35">
      <c r="A71" t="s">
        <v>223</v>
      </c>
      <c r="B71" s="61" t="s">
        <v>8</v>
      </c>
      <c r="C71" s="73">
        <v>1000</v>
      </c>
      <c r="D71" s="10" t="s">
        <v>288</v>
      </c>
      <c r="E71" s="14">
        <v>0.80600000000000005</v>
      </c>
      <c r="F71" s="14">
        <v>2010</v>
      </c>
      <c r="G71" s="80">
        <f t="shared" si="4"/>
        <v>0.80600000000000005</v>
      </c>
      <c r="I71" t="s">
        <v>220</v>
      </c>
      <c r="J71" s="93" t="s">
        <v>219</v>
      </c>
    </row>
    <row r="72" spans="1:11" x14ac:dyDescent="0.35">
      <c r="A72" t="s">
        <v>224</v>
      </c>
      <c r="B72" s="61" t="s">
        <v>8</v>
      </c>
      <c r="C72" s="73">
        <v>1000</v>
      </c>
      <c r="D72" s="10" t="s">
        <v>288</v>
      </c>
      <c r="E72" s="14">
        <v>0.30299999999999999</v>
      </c>
      <c r="F72" s="14">
        <v>2010</v>
      </c>
      <c r="G72" s="80">
        <f t="shared" si="4"/>
        <v>0.30299999999999999</v>
      </c>
      <c r="I72" t="s">
        <v>220</v>
      </c>
      <c r="J72" s="17" t="s">
        <v>250</v>
      </c>
    </row>
    <row r="73" spans="1:11" x14ac:dyDescent="0.35">
      <c r="A73" t="s">
        <v>225</v>
      </c>
      <c r="B73" s="61" t="s">
        <v>8</v>
      </c>
      <c r="C73" s="73">
        <v>1000</v>
      </c>
      <c r="D73" s="10" t="s">
        <v>288</v>
      </c>
      <c r="E73" s="14">
        <v>0.308</v>
      </c>
      <c r="F73" s="14">
        <v>2010</v>
      </c>
      <c r="G73" s="80">
        <f t="shared" si="4"/>
        <v>0.308</v>
      </c>
      <c r="I73" t="s">
        <v>220</v>
      </c>
      <c r="J73" s="17" t="s">
        <v>251</v>
      </c>
    </row>
    <row r="74" spans="1:11" x14ac:dyDescent="0.35">
      <c r="A74" t="s">
        <v>226</v>
      </c>
      <c r="B74" s="61" t="s">
        <v>8</v>
      </c>
      <c r="C74" s="73">
        <v>1000</v>
      </c>
      <c r="D74" s="10" t="s">
        <v>288</v>
      </c>
      <c r="E74" s="14">
        <v>0.54300000000000004</v>
      </c>
      <c r="F74" s="14">
        <v>2010</v>
      </c>
      <c r="G74" s="80">
        <f t="shared" si="4"/>
        <v>0.54300000000000004</v>
      </c>
      <c r="I74" t="s">
        <v>220</v>
      </c>
      <c r="J74" s="17" t="s">
        <v>252</v>
      </c>
    </row>
    <row r="75" spans="1:11" x14ac:dyDescent="0.35">
      <c r="A75" t="s">
        <v>227</v>
      </c>
      <c r="B75" s="61" t="s">
        <v>8</v>
      </c>
      <c r="C75" s="73">
        <v>1000</v>
      </c>
      <c r="D75" s="10" t="s">
        <v>13</v>
      </c>
      <c r="E75" s="14">
        <v>1267</v>
      </c>
      <c r="F75" s="14">
        <v>2000</v>
      </c>
      <c r="G75" s="80">
        <f t="shared" si="4"/>
        <v>1267</v>
      </c>
      <c r="I75" t="s">
        <v>220</v>
      </c>
      <c r="J75" s="17" t="s">
        <v>253</v>
      </c>
    </row>
    <row r="76" spans="1:11" x14ac:dyDescent="0.35">
      <c r="A76" s="1" t="s">
        <v>297</v>
      </c>
      <c r="B76" s="61"/>
      <c r="C76" s="73"/>
      <c r="G76" s="80"/>
    </row>
    <row r="77" spans="1:11" x14ac:dyDescent="0.35">
      <c r="A77" t="s">
        <v>301</v>
      </c>
      <c r="B77" s="61" t="s">
        <v>8</v>
      </c>
      <c r="C77" s="73">
        <v>1000</v>
      </c>
      <c r="D77" s="10" t="s">
        <v>288</v>
      </c>
      <c r="E77" s="14">
        <v>32.700000000000003</v>
      </c>
      <c r="F77" s="14" t="s">
        <v>260</v>
      </c>
      <c r="G77" s="80">
        <f t="shared" ref="G77:G84" si="5">PRODUCT(C77,E77,0.001)</f>
        <v>32.700000000000003</v>
      </c>
      <c r="I77" t="s">
        <v>585</v>
      </c>
      <c r="J77" t="s">
        <v>590</v>
      </c>
    </row>
    <row r="78" spans="1:11" s="16" customFormat="1" ht="43.5" x14ac:dyDescent="0.35">
      <c r="A78" s="16" t="s">
        <v>300</v>
      </c>
      <c r="B78" s="61" t="s">
        <v>8</v>
      </c>
      <c r="C78" s="73">
        <v>1000</v>
      </c>
      <c r="D78" s="14" t="s">
        <v>288</v>
      </c>
      <c r="E78" s="14">
        <v>10.8</v>
      </c>
      <c r="F78" s="14" t="s">
        <v>260</v>
      </c>
      <c r="G78" s="96">
        <f t="shared" si="5"/>
        <v>10.8</v>
      </c>
      <c r="I78" s="13" t="s">
        <v>587</v>
      </c>
      <c r="J78" s="16" t="s">
        <v>591</v>
      </c>
    </row>
    <row r="79" spans="1:11" s="16" customFormat="1" ht="43.5" x14ac:dyDescent="0.35">
      <c r="A79" s="16" t="s">
        <v>300</v>
      </c>
      <c r="B79" s="61" t="s">
        <v>8</v>
      </c>
      <c r="C79" s="73">
        <v>1000</v>
      </c>
      <c r="D79" s="14" t="s">
        <v>304</v>
      </c>
      <c r="E79" s="14">
        <v>5.5</v>
      </c>
      <c r="F79" s="14" t="s">
        <v>260</v>
      </c>
      <c r="G79" s="96">
        <f t="shared" si="5"/>
        <v>5.5</v>
      </c>
      <c r="I79" s="13" t="s">
        <v>587</v>
      </c>
      <c r="J79" s="16" t="s">
        <v>591</v>
      </c>
    </row>
    <row r="80" spans="1:11" x14ac:dyDescent="0.35">
      <c r="A80" t="s">
        <v>302</v>
      </c>
      <c r="B80" s="61" t="s">
        <v>8</v>
      </c>
      <c r="C80" s="73">
        <v>1000</v>
      </c>
      <c r="D80" s="10" t="s">
        <v>288</v>
      </c>
      <c r="E80" s="95">
        <v>7.9198789999999999</v>
      </c>
      <c r="F80" s="14" t="s">
        <v>374</v>
      </c>
      <c r="G80" s="80">
        <f t="shared" si="5"/>
        <v>7.9198789999999999</v>
      </c>
      <c r="I80" t="s">
        <v>585</v>
      </c>
    </row>
    <row r="81" spans="1:10" x14ac:dyDescent="0.35">
      <c r="A81" t="s">
        <v>303</v>
      </c>
      <c r="B81" s="61" t="s">
        <v>8</v>
      </c>
      <c r="C81" s="73">
        <v>1000</v>
      </c>
      <c r="D81" s="10" t="s">
        <v>288</v>
      </c>
      <c r="E81" s="95">
        <v>9.1272479999999998</v>
      </c>
      <c r="F81" s="14" t="s">
        <v>374</v>
      </c>
      <c r="G81" s="80">
        <f t="shared" si="5"/>
        <v>9.1272479999999998</v>
      </c>
      <c r="I81" t="s">
        <v>585</v>
      </c>
    </row>
    <row r="82" spans="1:10" s="16" customFormat="1" ht="43.5" x14ac:dyDescent="0.35">
      <c r="A82" s="16" t="s">
        <v>298</v>
      </c>
      <c r="B82" s="61" t="s">
        <v>8</v>
      </c>
      <c r="C82" s="73">
        <v>1000</v>
      </c>
      <c r="D82" s="14" t="s">
        <v>288</v>
      </c>
      <c r="E82" s="95">
        <v>544.13333333333344</v>
      </c>
      <c r="F82" s="14" t="s">
        <v>260</v>
      </c>
      <c r="G82" s="96">
        <f t="shared" si="5"/>
        <v>544.13333333333355</v>
      </c>
      <c r="I82" s="13" t="s">
        <v>588</v>
      </c>
      <c r="J82" s="16" t="s">
        <v>592</v>
      </c>
    </row>
    <row r="83" spans="1:10" s="16" customFormat="1" ht="43.5" x14ac:dyDescent="0.35">
      <c r="A83" s="16" t="s">
        <v>299</v>
      </c>
      <c r="B83" s="61" t="s">
        <v>8</v>
      </c>
      <c r="C83" s="61">
        <v>1000</v>
      </c>
      <c r="D83" s="14" t="s">
        <v>288</v>
      </c>
      <c r="E83" s="95">
        <v>20.220588235294102</v>
      </c>
      <c r="F83" s="14" t="s">
        <v>260</v>
      </c>
      <c r="G83" s="96">
        <f t="shared" si="5"/>
        <v>20.220588235294102</v>
      </c>
      <c r="I83" s="13" t="s">
        <v>587</v>
      </c>
      <c r="J83" s="16" t="s">
        <v>591</v>
      </c>
    </row>
    <row r="84" spans="1:10" s="16" customFormat="1" ht="43.5" x14ac:dyDescent="0.35">
      <c r="A84" s="16" t="s">
        <v>299</v>
      </c>
      <c r="B84" s="61" t="s">
        <v>8</v>
      </c>
      <c r="C84" s="61">
        <v>1000</v>
      </c>
      <c r="D84" s="14" t="s">
        <v>304</v>
      </c>
      <c r="E84" s="14">
        <v>4.3</v>
      </c>
      <c r="F84" s="14" t="s">
        <v>260</v>
      </c>
      <c r="G84" s="96">
        <f t="shared" si="5"/>
        <v>4.3</v>
      </c>
      <c r="I84" s="13" t="s">
        <v>587</v>
      </c>
      <c r="J84" s="16" t="s">
        <v>591</v>
      </c>
    </row>
    <row r="85" spans="1:10" x14ac:dyDescent="0.35">
      <c r="A85" s="1" t="s">
        <v>344</v>
      </c>
      <c r="C85" s="73"/>
      <c r="G85" s="80"/>
    </row>
    <row r="86" spans="1:10" x14ac:dyDescent="0.35">
      <c r="A86" t="s">
        <v>352</v>
      </c>
      <c r="B86" s="73" t="s">
        <v>8</v>
      </c>
      <c r="C86" s="73">
        <v>100</v>
      </c>
      <c r="D86" s="10" t="s">
        <v>288</v>
      </c>
      <c r="E86" s="14">
        <v>2.0299999999999998</v>
      </c>
      <c r="F86" s="14">
        <v>2020</v>
      </c>
      <c r="G86" s="80">
        <f t="shared" ref="G86:G94" si="6">PRODUCT(C86,E86,0.001)</f>
        <v>0.20299999999999999</v>
      </c>
      <c r="I86" t="s">
        <v>585</v>
      </c>
      <c r="J86" t="s">
        <v>367</v>
      </c>
    </row>
    <row r="87" spans="1:10" x14ac:dyDescent="0.35">
      <c r="A87" t="s">
        <v>348</v>
      </c>
      <c r="B87" s="73" t="s">
        <v>8</v>
      </c>
      <c r="C87" s="73">
        <v>100</v>
      </c>
      <c r="D87" s="10" t="s">
        <v>288</v>
      </c>
      <c r="E87" s="14">
        <v>7.0199999999999999E-2</v>
      </c>
      <c r="F87" s="14">
        <v>2000</v>
      </c>
      <c r="G87" s="80">
        <f t="shared" si="6"/>
        <v>7.0199999999999993E-3</v>
      </c>
      <c r="I87" t="s">
        <v>585</v>
      </c>
      <c r="J87" t="s">
        <v>362</v>
      </c>
    </row>
    <row r="88" spans="1:10" x14ac:dyDescent="0.35">
      <c r="A88" t="s">
        <v>345</v>
      </c>
      <c r="B88" s="73" t="s">
        <v>8</v>
      </c>
      <c r="C88" s="73">
        <v>100</v>
      </c>
      <c r="D88" s="10" t="s">
        <v>288</v>
      </c>
      <c r="E88" s="14">
        <v>0.53200000000000003</v>
      </c>
      <c r="F88" s="14">
        <v>2000</v>
      </c>
      <c r="G88" s="80">
        <f t="shared" si="6"/>
        <v>5.3200000000000004E-2</v>
      </c>
      <c r="I88" t="s">
        <v>585</v>
      </c>
      <c r="J88" t="s">
        <v>360</v>
      </c>
    </row>
    <row r="89" spans="1:10" x14ac:dyDescent="0.35">
      <c r="A89" t="s">
        <v>351</v>
      </c>
      <c r="B89" s="73" t="s">
        <v>8</v>
      </c>
      <c r="C89" s="73">
        <v>100</v>
      </c>
      <c r="D89" s="10" t="s">
        <v>288</v>
      </c>
      <c r="E89" s="14">
        <v>0.375</v>
      </c>
      <c r="F89" s="14">
        <v>2000</v>
      </c>
      <c r="G89" s="80">
        <f t="shared" si="6"/>
        <v>3.7499999999999999E-2</v>
      </c>
      <c r="I89" t="s">
        <v>585</v>
      </c>
      <c r="J89" t="s">
        <v>366</v>
      </c>
    </row>
    <row r="90" spans="1:10" x14ac:dyDescent="0.35">
      <c r="A90" t="s">
        <v>350</v>
      </c>
      <c r="B90" s="73" t="s">
        <v>8</v>
      </c>
      <c r="C90" s="73">
        <v>100</v>
      </c>
      <c r="D90" s="10" t="s">
        <v>288</v>
      </c>
      <c r="E90" s="14">
        <v>7.4899999999999994E-2</v>
      </c>
      <c r="F90" s="14">
        <v>2000</v>
      </c>
      <c r="G90" s="80">
        <f t="shared" si="6"/>
        <v>7.4899999999999993E-3</v>
      </c>
      <c r="I90" t="s">
        <v>585</v>
      </c>
      <c r="J90" t="s">
        <v>365</v>
      </c>
    </row>
    <row r="91" spans="1:10" x14ac:dyDescent="0.35">
      <c r="A91" t="s">
        <v>346</v>
      </c>
      <c r="B91" s="73" t="s">
        <v>8</v>
      </c>
      <c r="C91" s="73">
        <v>100</v>
      </c>
      <c r="D91" s="10" t="s">
        <v>288</v>
      </c>
      <c r="E91" s="14">
        <v>0.375</v>
      </c>
      <c r="F91" s="14">
        <v>2000</v>
      </c>
      <c r="G91" s="80">
        <f t="shared" si="6"/>
        <v>3.7499999999999999E-2</v>
      </c>
      <c r="I91" t="s">
        <v>585</v>
      </c>
      <c r="J91" t="s">
        <v>359</v>
      </c>
    </row>
    <row r="92" spans="1:10" x14ac:dyDescent="0.35">
      <c r="A92" t="s">
        <v>347</v>
      </c>
      <c r="B92" s="73" t="s">
        <v>8</v>
      </c>
      <c r="C92" s="73">
        <v>100</v>
      </c>
      <c r="D92" s="10" t="s">
        <v>288</v>
      </c>
      <c r="E92" s="14">
        <v>7.4899999999999994E-2</v>
      </c>
      <c r="F92" s="14">
        <v>2000</v>
      </c>
      <c r="G92" s="80">
        <f t="shared" si="6"/>
        <v>7.4899999999999993E-3</v>
      </c>
      <c r="I92" t="s">
        <v>585</v>
      </c>
      <c r="J92" t="s">
        <v>361</v>
      </c>
    </row>
    <row r="93" spans="1:10" x14ac:dyDescent="0.35">
      <c r="A93" t="s">
        <v>349</v>
      </c>
      <c r="B93" s="73" t="s">
        <v>8</v>
      </c>
      <c r="C93" s="73">
        <v>100</v>
      </c>
      <c r="D93" s="10" t="s">
        <v>288</v>
      </c>
      <c r="E93" s="14">
        <v>8.49</v>
      </c>
      <c r="F93" s="14">
        <v>2010</v>
      </c>
      <c r="G93" s="80">
        <f t="shared" si="6"/>
        <v>0.84899999999999998</v>
      </c>
      <c r="I93" t="s">
        <v>585</v>
      </c>
      <c r="J93" t="s">
        <v>363</v>
      </c>
    </row>
    <row r="94" spans="1:10" x14ac:dyDescent="0.35">
      <c r="A94" t="s">
        <v>349</v>
      </c>
      <c r="B94" s="73" t="s">
        <v>8</v>
      </c>
      <c r="C94" s="73">
        <v>100</v>
      </c>
      <c r="D94" s="10" t="s">
        <v>288</v>
      </c>
      <c r="E94" s="14">
        <v>1702</v>
      </c>
      <c r="F94" s="14">
        <v>2000</v>
      </c>
      <c r="G94" s="80">
        <f t="shared" si="6"/>
        <v>170.20000000000002</v>
      </c>
      <c r="I94" t="s">
        <v>585</v>
      </c>
      <c r="J94" t="s">
        <v>364</v>
      </c>
    </row>
    <row r="95" spans="1:10" x14ac:dyDescent="0.35">
      <c r="A95" s="1" t="s">
        <v>442</v>
      </c>
      <c r="B95" s="73"/>
      <c r="C95" s="73"/>
      <c r="G95" s="80"/>
    </row>
    <row r="96" spans="1:10" x14ac:dyDescent="0.35">
      <c r="A96" s="109" t="s">
        <v>521</v>
      </c>
      <c r="B96" s="73" t="s">
        <v>8</v>
      </c>
      <c r="C96" s="73">
        <v>1000</v>
      </c>
      <c r="D96" s="10" t="s">
        <v>217</v>
      </c>
      <c r="E96" s="14">
        <v>1.0164</v>
      </c>
      <c r="F96" s="14" t="s">
        <v>374</v>
      </c>
      <c r="G96" s="97">
        <f>PRODUCT(C96,E96,0.001)</f>
        <v>1.0164</v>
      </c>
      <c r="I96" t="s">
        <v>444</v>
      </c>
      <c r="J96" s="17" t="s">
        <v>443</v>
      </c>
    </row>
    <row r="97" spans="1:10" x14ac:dyDescent="0.35">
      <c r="A97" s="109" t="s">
        <v>522</v>
      </c>
      <c r="B97" s="73" t="s">
        <v>8</v>
      </c>
      <c r="C97" s="73">
        <v>1000</v>
      </c>
      <c r="D97" s="10" t="s">
        <v>217</v>
      </c>
      <c r="E97" s="14">
        <v>0.23490000000000003</v>
      </c>
      <c r="F97" s="14" t="s">
        <v>374</v>
      </c>
      <c r="G97" s="97">
        <f>PRODUCT(C97,E97,0.001)</f>
        <v>0.23490000000000003</v>
      </c>
      <c r="I97" t="s">
        <v>444</v>
      </c>
      <c r="J97" t="s">
        <v>443</v>
      </c>
    </row>
    <row r="98" spans="1:10" x14ac:dyDescent="0.35">
      <c r="A98" s="1" t="s">
        <v>150</v>
      </c>
      <c r="B98" s="11"/>
      <c r="C98" s="11"/>
      <c r="D98" s="11"/>
      <c r="E98" s="94"/>
      <c r="F98" s="94"/>
      <c r="G98" s="11"/>
      <c r="H98" s="11"/>
      <c r="I98" s="11"/>
      <c r="J98" s="1"/>
    </row>
    <row r="99" spans="1:10" ht="16" customHeight="1" x14ac:dyDescent="0.35">
      <c r="A99" t="s">
        <v>212</v>
      </c>
      <c r="B99" s="73" t="s">
        <v>607</v>
      </c>
      <c r="C99" s="73">
        <v>1000</v>
      </c>
      <c r="D99" s="10" t="s">
        <v>13</v>
      </c>
      <c r="E99" s="14">
        <v>0.40200000000000002</v>
      </c>
      <c r="F99" s="14">
        <v>2005</v>
      </c>
      <c r="G99" s="83">
        <f>PRODUCT(C99,E99,0.001)</f>
        <v>0.40200000000000002</v>
      </c>
      <c r="I99" t="s">
        <v>220</v>
      </c>
      <c r="J99" s="90" t="s">
        <v>214</v>
      </c>
    </row>
    <row r="101" spans="1:10" x14ac:dyDescent="0.35">
      <c r="A101" s="1" t="s">
        <v>29</v>
      </c>
      <c r="G101" s="82">
        <f>SUM(G10:G75)</f>
        <v>1671.067571039697</v>
      </c>
    </row>
  </sheetData>
  <phoneticPr fontId="22" type="noConversion"/>
  <hyperlinks>
    <hyperlink ref="J69" r:id="rId1" xr:uid="{48B7AEB3-BEB4-4F8C-BB9D-3FB4A6744B96}"/>
    <hyperlink ref="J72" r:id="rId2" xr:uid="{A31147DA-6DCF-4B4E-A86C-B52D81B8E272}"/>
    <hyperlink ref="J73" r:id="rId3" xr:uid="{03EC3917-9283-43BD-AA0C-FF16772D83CF}"/>
    <hyperlink ref="J74" r:id="rId4" xr:uid="{1505704D-CC44-4F50-B834-C15EA98076EC}"/>
    <hyperlink ref="J75" r:id="rId5" xr:uid="{ED4267C7-1841-45EA-BC45-A706F52CD5D2}"/>
    <hyperlink ref="J68" r:id="rId6" xr:uid="{E3CEDD4A-16DD-499C-8404-28A15391589E}"/>
    <hyperlink ref="J67" r:id="rId7" xr:uid="{8D280FB9-9054-4917-BED4-E7A28058B2D0}"/>
    <hyperlink ref="J11" r:id="rId8" xr:uid="{6079E39A-2136-4BCA-83E8-83BA0BF0DBE1}"/>
    <hyperlink ref="J71" r:id="rId9" xr:uid="{49A15601-88BE-41E5-873B-AE566D314E3E}"/>
    <hyperlink ref="J17" r:id="rId10" xr:uid="{7DE9EE9D-DFD4-428C-B9F1-A54ABC085E9E}"/>
    <hyperlink ref="J19:J26" r:id="rId11" display="https://www.gov.uk/government/publications/greenhouse-gas-reporting-conversion-factors-2022" xr:uid="{896BE026-C150-4B44-A502-48BD9F325CB9}"/>
    <hyperlink ref="J99" r:id="rId12" xr:uid="{1AC197FA-5EBC-4036-B69E-4B51D9F104DA}"/>
    <hyperlink ref="J96" r:id="rId13" xr:uid="{5A9E5A27-E835-4296-9BC6-9A6D38CCDA58}"/>
  </hyperlinks>
  <pageMargins left="0.7" right="0.7" top="0.78740157499999996" bottom="0.78740157499999996" header="0.3" footer="0.3"/>
  <pageSetup paperSize="9" orientation="portrait" r:id="rId1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443B0-DA30-4B4A-812C-579D6C6DA35C}">
  <dimension ref="A1:S19"/>
  <sheetViews>
    <sheetView topLeftCell="B6" zoomScale="90" zoomScaleNormal="90" workbookViewId="0">
      <selection activeCell="B17" sqref="B17"/>
    </sheetView>
  </sheetViews>
  <sheetFormatPr baseColWidth="10" defaultRowHeight="14.5" x14ac:dyDescent="0.35"/>
  <cols>
    <col min="1" max="1" width="28.36328125" customWidth="1"/>
    <col min="2" max="2" width="35.7265625" customWidth="1"/>
    <col min="3" max="3" width="15.453125" customWidth="1"/>
    <col min="5" max="5" width="13.54296875" customWidth="1"/>
    <col min="6" max="6" width="17.7265625" customWidth="1"/>
    <col min="7" max="7" width="19.453125" customWidth="1"/>
  </cols>
  <sheetData>
    <row r="1" spans="1:19" ht="38.5" customHeight="1" x14ac:dyDescent="0.35">
      <c r="A1" s="64" t="s">
        <v>257</v>
      </c>
      <c r="B1" s="65"/>
      <c r="C1" s="65"/>
      <c r="D1" s="65"/>
      <c r="E1" s="65"/>
      <c r="F1" s="65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1:19" ht="15.5" x14ac:dyDescent="0.35">
      <c r="A2" s="25"/>
    </row>
    <row r="3" spans="1:19" ht="15" customHeight="1" x14ac:dyDescent="0.35">
      <c r="B3" s="1"/>
      <c r="F3" s="10"/>
      <c r="G3" s="10"/>
      <c r="H3" s="10"/>
      <c r="I3" s="10"/>
    </row>
    <row r="4" spans="1:19" ht="15.5" x14ac:dyDescent="0.35">
      <c r="A4" s="20"/>
    </row>
    <row r="5" spans="1:19" ht="15.5" x14ac:dyDescent="0.35">
      <c r="A5" s="20"/>
    </row>
    <row r="6" spans="1:19" ht="15.5" x14ac:dyDescent="0.35">
      <c r="A6" s="20"/>
    </row>
    <row r="7" spans="1:19" ht="15.5" x14ac:dyDescent="0.35">
      <c r="A7" s="20"/>
    </row>
    <row r="9" spans="1:19" ht="30" customHeight="1" x14ac:dyDescent="0.35">
      <c r="A9" s="46" t="s">
        <v>608</v>
      </c>
      <c r="B9" s="46" t="s">
        <v>130</v>
      </c>
      <c r="C9" s="48" t="s">
        <v>31</v>
      </c>
      <c r="D9" s="48" t="s">
        <v>117</v>
      </c>
      <c r="E9" s="48" t="s">
        <v>32</v>
      </c>
      <c r="F9" s="47" t="s">
        <v>154</v>
      </c>
      <c r="G9" s="47" t="s">
        <v>155</v>
      </c>
      <c r="H9" s="48" t="s">
        <v>59</v>
      </c>
      <c r="I9" s="48" t="s">
        <v>60</v>
      </c>
      <c r="J9" s="48" t="s">
        <v>12</v>
      </c>
      <c r="K9" s="48"/>
      <c r="L9" s="48"/>
      <c r="M9" s="46"/>
      <c r="N9" s="46"/>
      <c r="O9" s="46"/>
      <c r="P9" s="46"/>
      <c r="Q9" s="46"/>
      <c r="R9" s="46"/>
      <c r="S9" s="46"/>
    </row>
    <row r="10" spans="1:19" s="16" customFormat="1" ht="30" customHeight="1" x14ac:dyDescent="0.35">
      <c r="A10" s="15" t="s">
        <v>48</v>
      </c>
      <c r="B10" s="16" t="s">
        <v>118</v>
      </c>
      <c r="C10" s="14" t="s">
        <v>66</v>
      </c>
      <c r="D10" s="14">
        <v>2019</v>
      </c>
      <c r="E10" s="210">
        <v>1000</v>
      </c>
      <c r="F10" s="171">
        <f>PRODUCT(E10,0.8329)</f>
        <v>832.9</v>
      </c>
      <c r="G10" s="171">
        <f>PRODUCT(F10,0.8461)</f>
        <v>704.71668999999997</v>
      </c>
      <c r="H10" s="39">
        <v>0.46800000000000003</v>
      </c>
      <c r="I10" s="39" t="s">
        <v>65</v>
      </c>
      <c r="J10" s="170">
        <f t="shared" ref="J10:J16" si="0">PRODUCT(G10,H10,0.001)</f>
        <v>0.32980741091999999</v>
      </c>
      <c r="L10" s="16" t="s">
        <v>125</v>
      </c>
    </row>
    <row r="11" spans="1:19" s="16" customFormat="1" ht="30" customHeight="1" x14ac:dyDescent="0.35">
      <c r="A11" s="15" t="s">
        <v>42</v>
      </c>
      <c r="B11" s="13" t="s">
        <v>157</v>
      </c>
      <c r="C11" s="14" t="s">
        <v>72</v>
      </c>
      <c r="D11" s="14">
        <v>2019</v>
      </c>
      <c r="E11" s="210">
        <v>1000</v>
      </c>
      <c r="F11" s="171">
        <f>PRODUCT(E11,0.8329)</f>
        <v>832.9</v>
      </c>
      <c r="G11" s="171">
        <v>15402492.470248003</v>
      </c>
      <c r="H11" s="39">
        <v>0.16039999999999999</v>
      </c>
      <c r="I11" s="39" t="s">
        <v>62</v>
      </c>
      <c r="J11" s="170">
        <f t="shared" si="0"/>
        <v>2470.5597922277798</v>
      </c>
      <c r="L11" s="16" t="s">
        <v>158</v>
      </c>
    </row>
    <row r="12" spans="1:19" s="16" customFormat="1" ht="30" customHeight="1" x14ac:dyDescent="0.35">
      <c r="A12" s="15"/>
      <c r="B12" s="16" t="s">
        <v>120</v>
      </c>
      <c r="C12" s="14" t="s">
        <v>63</v>
      </c>
      <c r="D12" s="14">
        <v>2018</v>
      </c>
      <c r="E12" s="210">
        <v>1000</v>
      </c>
      <c r="F12" s="171">
        <f>PRODUCT(E12,0.8174)</f>
        <v>817.4</v>
      </c>
      <c r="G12" s="171">
        <f>PRODUCT(F12,1.18)</f>
        <v>964.53199999999993</v>
      </c>
      <c r="H12" s="39">
        <v>0.32</v>
      </c>
      <c r="I12" s="39" t="s">
        <v>62</v>
      </c>
      <c r="J12" s="170">
        <f t="shared" si="0"/>
        <v>0.30865024000000002</v>
      </c>
      <c r="L12" s="16" t="s">
        <v>127</v>
      </c>
    </row>
    <row r="13" spans="1:19" s="16" customFormat="1" ht="30" customHeight="1" x14ac:dyDescent="0.35">
      <c r="A13" s="15" t="s">
        <v>52</v>
      </c>
      <c r="B13" s="16" t="s">
        <v>121</v>
      </c>
      <c r="C13" s="14" t="s">
        <v>72</v>
      </c>
      <c r="D13" s="14">
        <v>2019</v>
      </c>
      <c r="E13" s="210">
        <v>1000</v>
      </c>
      <c r="F13" s="171">
        <f>PRODUCT(E13,0.8329)</f>
        <v>832.9</v>
      </c>
      <c r="G13" s="171">
        <v>46233.304506999993</v>
      </c>
      <c r="H13" s="39">
        <v>0.27900000000000003</v>
      </c>
      <c r="I13" s="39" t="s">
        <v>124</v>
      </c>
      <c r="J13" s="170">
        <f t="shared" si="0"/>
        <v>12.899091957453001</v>
      </c>
      <c r="L13" s="16" t="s">
        <v>128</v>
      </c>
    </row>
    <row r="14" spans="1:19" s="16" customFormat="1" ht="30" customHeight="1" x14ac:dyDescent="0.35">
      <c r="A14" s="15" t="s">
        <v>55</v>
      </c>
      <c r="B14" s="16" t="s">
        <v>119</v>
      </c>
      <c r="C14" s="14" t="s">
        <v>66</v>
      </c>
      <c r="D14" s="14">
        <v>2019</v>
      </c>
      <c r="E14" s="210">
        <v>1000</v>
      </c>
      <c r="F14" s="171">
        <f>PRODUCT(E14,0.8329)</f>
        <v>832.9</v>
      </c>
      <c r="G14" s="171">
        <f>PRODUCT(F14,0.8461)</f>
        <v>704.71668999999997</v>
      </c>
      <c r="H14" s="39">
        <v>0.53400000000000003</v>
      </c>
      <c r="I14" s="39" t="s">
        <v>65</v>
      </c>
      <c r="J14" s="170">
        <f t="shared" si="0"/>
        <v>0.37631871246000004</v>
      </c>
      <c r="L14" s="16" t="s">
        <v>126</v>
      </c>
    </row>
    <row r="15" spans="1:19" s="16" customFormat="1" ht="30" customHeight="1" x14ac:dyDescent="0.35">
      <c r="A15" s="15" t="s">
        <v>43</v>
      </c>
      <c r="B15" s="13" t="s">
        <v>122</v>
      </c>
      <c r="C15" s="14" t="s">
        <v>63</v>
      </c>
      <c r="D15" s="14">
        <v>2018</v>
      </c>
      <c r="E15" s="210">
        <v>1000</v>
      </c>
      <c r="F15" s="171">
        <f>PRODUCT(E15,0.8174)</f>
        <v>817.4</v>
      </c>
      <c r="G15" s="171">
        <f>PRODUCT(F15,1.18)</f>
        <v>964.53199999999993</v>
      </c>
      <c r="H15" s="39">
        <v>0.36199999999999999</v>
      </c>
      <c r="I15" s="39" t="s">
        <v>62</v>
      </c>
      <c r="J15" s="170">
        <f t="shared" si="0"/>
        <v>0.349160584</v>
      </c>
      <c r="L15" s="16" t="s">
        <v>129</v>
      </c>
    </row>
    <row r="16" spans="1:19" s="16" customFormat="1" ht="30" customHeight="1" x14ac:dyDescent="0.35">
      <c r="A16" s="15" t="s">
        <v>151</v>
      </c>
      <c r="B16" s="13" t="s">
        <v>152</v>
      </c>
      <c r="C16" s="39" t="s">
        <v>66</v>
      </c>
      <c r="D16" s="39">
        <v>2019</v>
      </c>
      <c r="E16" s="210">
        <v>1000</v>
      </c>
      <c r="F16" s="171">
        <f>PRODUCT(E16,0.8329)</f>
        <v>832.9</v>
      </c>
      <c r="G16" s="171">
        <f>PRODUCT(F16,0.8461)</f>
        <v>704.71668999999997</v>
      </c>
      <c r="H16" s="39">
        <v>0.24</v>
      </c>
      <c r="I16" s="39" t="s">
        <v>65</v>
      </c>
      <c r="J16" s="170">
        <f t="shared" si="0"/>
        <v>0.1691320056</v>
      </c>
      <c r="K16" s="14"/>
      <c r="L16" s="66" t="s">
        <v>153</v>
      </c>
    </row>
    <row r="17" spans="1:11" x14ac:dyDescent="0.35">
      <c r="J17" s="152"/>
    </row>
    <row r="18" spans="1:11" x14ac:dyDescent="0.35">
      <c r="A18" s="1" t="s">
        <v>610</v>
      </c>
      <c r="J18" s="153">
        <f>SUM(J10:J14)</f>
        <v>2484.4736605486128</v>
      </c>
      <c r="K18" s="28"/>
    </row>
    <row r="19" spans="1:11" x14ac:dyDescent="0.35">
      <c r="C19" s="10"/>
      <c r="D19" s="10"/>
      <c r="F19" s="27"/>
      <c r="G19" s="27"/>
      <c r="H19" s="41"/>
      <c r="I19" s="28"/>
    </row>
  </sheetData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BAB39-8808-423F-A0BF-D4B6F0AEBF4B}">
  <dimension ref="A1:J74"/>
  <sheetViews>
    <sheetView topLeftCell="A51" zoomScale="90" zoomScaleNormal="90" workbookViewId="0">
      <selection activeCell="I73" sqref="I73"/>
    </sheetView>
  </sheetViews>
  <sheetFormatPr baseColWidth="10" defaultRowHeight="14.5" x14ac:dyDescent="0.35"/>
  <cols>
    <col min="1" max="1" width="35.81640625" customWidth="1"/>
    <col min="2" max="2" width="17.54296875" bestFit="1" customWidth="1"/>
    <col min="3" max="3" width="10.81640625" style="10"/>
    <col min="5" max="6" width="10.81640625" style="10"/>
    <col min="8" max="8" width="5.1796875" customWidth="1"/>
    <col min="9" max="9" width="57.6328125" customWidth="1"/>
    <col min="10" max="10" width="109.1796875" customWidth="1"/>
  </cols>
  <sheetData>
    <row r="1" spans="1:10" ht="18.5" x14ac:dyDescent="0.45">
      <c r="A1" s="62" t="s">
        <v>574</v>
      </c>
      <c r="B1" s="72"/>
      <c r="C1" s="72"/>
      <c r="D1" s="72"/>
      <c r="E1" s="91"/>
      <c r="F1" s="91"/>
      <c r="G1" s="72"/>
      <c r="H1" s="26"/>
      <c r="I1" s="26"/>
      <c r="J1" s="26"/>
    </row>
    <row r="2" spans="1:10" ht="18.5" x14ac:dyDescent="0.45">
      <c r="A2" s="4"/>
      <c r="B2" s="10"/>
      <c r="D2" s="10"/>
      <c r="E2" s="14"/>
      <c r="F2" s="14"/>
      <c r="G2" s="10"/>
    </row>
    <row r="3" spans="1:10" x14ac:dyDescent="0.35">
      <c r="A3" s="2" t="s">
        <v>166</v>
      </c>
      <c r="B3" s="7" t="s">
        <v>163</v>
      </c>
      <c r="C3" s="7" t="s">
        <v>1</v>
      </c>
      <c r="D3" s="7" t="s">
        <v>0</v>
      </c>
      <c r="E3" s="48" t="s">
        <v>573</v>
      </c>
      <c r="F3" s="48" t="s">
        <v>357</v>
      </c>
      <c r="G3" s="7" t="s">
        <v>12</v>
      </c>
      <c r="H3" s="7"/>
      <c r="I3" s="7" t="s">
        <v>168</v>
      </c>
      <c r="J3" s="2" t="s">
        <v>169</v>
      </c>
    </row>
    <row r="4" spans="1:10" x14ac:dyDescent="0.35">
      <c r="A4" s="1" t="s">
        <v>446</v>
      </c>
      <c r="B4" s="11"/>
      <c r="C4" s="11"/>
      <c r="D4" s="11"/>
      <c r="E4" s="94"/>
      <c r="F4" s="94"/>
      <c r="G4" s="11"/>
      <c r="H4" s="11"/>
      <c r="I4" s="11"/>
      <c r="J4" s="1"/>
    </row>
    <row r="5" spans="1:10" x14ac:dyDescent="0.35">
      <c r="A5" t="s">
        <v>445</v>
      </c>
      <c r="B5" s="73" t="s">
        <v>447</v>
      </c>
      <c r="C5" s="73">
        <v>1000</v>
      </c>
      <c r="D5" s="10" t="s">
        <v>13</v>
      </c>
      <c r="E5" s="14">
        <v>164</v>
      </c>
      <c r="F5" s="14">
        <v>2020</v>
      </c>
      <c r="G5" s="83">
        <f>PRODUCT(C5,E5,0.001)</f>
        <v>164</v>
      </c>
      <c r="H5" s="10"/>
      <c r="I5" s="55" t="s">
        <v>449</v>
      </c>
      <c r="J5" t="s">
        <v>448</v>
      </c>
    </row>
    <row r="6" spans="1:10" x14ac:dyDescent="0.35">
      <c r="A6" t="s">
        <v>281</v>
      </c>
      <c r="B6" s="73" t="s">
        <v>447</v>
      </c>
      <c r="C6" s="73">
        <v>1000</v>
      </c>
      <c r="D6" s="10" t="s">
        <v>13</v>
      </c>
      <c r="E6" s="14">
        <v>1760</v>
      </c>
      <c r="F6" s="14">
        <v>2020</v>
      </c>
      <c r="G6" s="10">
        <f>PRODUCT(C6,E6,0.001)</f>
        <v>1760</v>
      </c>
      <c r="H6" s="10"/>
      <c r="I6" t="s">
        <v>450</v>
      </c>
      <c r="J6" t="s">
        <v>448</v>
      </c>
    </row>
    <row r="7" spans="1:10" s="16" customFormat="1" ht="34" customHeight="1" x14ac:dyDescent="0.35">
      <c r="A7" s="16" t="s">
        <v>452</v>
      </c>
      <c r="B7" s="39" t="s">
        <v>472</v>
      </c>
      <c r="C7" s="14"/>
      <c r="D7" s="99" t="s">
        <v>455</v>
      </c>
      <c r="E7" s="14"/>
      <c r="F7" s="14">
        <v>2010</v>
      </c>
      <c r="G7" s="95">
        <f>SUM(G5+G6)*5/95</f>
        <v>101.26315789473684</v>
      </c>
      <c r="H7" s="14"/>
      <c r="I7" s="38" t="s">
        <v>454</v>
      </c>
      <c r="J7" s="16" t="s">
        <v>451</v>
      </c>
    </row>
    <row r="8" spans="1:10" ht="31.5" customHeight="1" x14ac:dyDescent="0.35">
      <c r="A8" s="16" t="s">
        <v>453</v>
      </c>
      <c r="B8" s="14" t="s">
        <v>472</v>
      </c>
      <c r="C8" s="11"/>
      <c r="D8" s="100" t="s">
        <v>456</v>
      </c>
      <c r="E8" s="94"/>
      <c r="F8" s="94">
        <v>2010</v>
      </c>
      <c r="G8" s="95">
        <f>SUM(G5:G7)*15/85</f>
        <v>357.39938080495358</v>
      </c>
      <c r="H8" s="11"/>
      <c r="I8" s="98" t="s">
        <v>454</v>
      </c>
      <c r="J8" s="16" t="s">
        <v>451</v>
      </c>
    </row>
    <row r="9" spans="1:10" x14ac:dyDescent="0.35">
      <c r="B9" s="11"/>
      <c r="C9" s="11"/>
      <c r="D9" s="100"/>
      <c r="E9" s="94"/>
      <c r="F9" s="94"/>
      <c r="G9" s="95"/>
      <c r="H9" s="11"/>
      <c r="I9" s="98"/>
      <c r="J9" s="16"/>
    </row>
    <row r="10" spans="1:10" x14ac:dyDescent="0.35">
      <c r="A10" s="1" t="s">
        <v>463</v>
      </c>
      <c r="B10" s="61"/>
      <c r="C10" s="73"/>
      <c r="G10" s="92"/>
    </row>
    <row r="11" spans="1:10" x14ac:dyDescent="0.35">
      <c r="A11" t="s">
        <v>458</v>
      </c>
      <c r="B11" s="61" t="s">
        <v>8</v>
      </c>
      <c r="C11" s="73">
        <v>1000</v>
      </c>
      <c r="D11" s="10" t="s">
        <v>288</v>
      </c>
      <c r="E11" s="10">
        <v>6.8109999999999999</v>
      </c>
      <c r="F11" s="10">
        <v>2004</v>
      </c>
      <c r="G11" s="101">
        <f>PRODUCT(C11,E11,0.001)</f>
        <v>6.8109999999999999</v>
      </c>
      <c r="I11" t="s">
        <v>465</v>
      </c>
      <c r="J11" t="s">
        <v>470</v>
      </c>
    </row>
    <row r="12" spans="1:10" x14ac:dyDescent="0.35">
      <c r="A12" t="s">
        <v>457</v>
      </c>
      <c r="B12" s="61" t="s">
        <v>8</v>
      </c>
      <c r="C12" s="73">
        <v>1000</v>
      </c>
      <c r="D12" s="10" t="s">
        <v>288</v>
      </c>
      <c r="E12" s="10">
        <v>1.26E-2</v>
      </c>
      <c r="F12" s="10">
        <v>2010</v>
      </c>
      <c r="G12" s="101">
        <f t="shared" ref="G12:G13" si="0">PRODUCT(C12,E12,0.001)</f>
        <v>1.26E-2</v>
      </c>
      <c r="I12" t="s">
        <v>464</v>
      </c>
      <c r="J12" t="s">
        <v>470</v>
      </c>
    </row>
    <row r="13" spans="1:10" x14ac:dyDescent="0.35">
      <c r="A13" t="s">
        <v>459</v>
      </c>
      <c r="B13" s="61" t="s">
        <v>8</v>
      </c>
      <c r="C13" s="73">
        <v>1000</v>
      </c>
      <c r="D13" s="10" t="s">
        <v>288</v>
      </c>
      <c r="E13" s="10">
        <v>0.60199999999999998</v>
      </c>
      <c r="F13" s="10">
        <v>2000</v>
      </c>
      <c r="G13" s="101">
        <f t="shared" si="0"/>
        <v>0.60199999999999998</v>
      </c>
      <c r="I13" t="s">
        <v>466</v>
      </c>
      <c r="J13" t="s">
        <v>470</v>
      </c>
    </row>
    <row r="14" spans="1:10" x14ac:dyDescent="0.35">
      <c r="A14" t="s">
        <v>460</v>
      </c>
      <c r="B14" s="61" t="s">
        <v>8</v>
      </c>
      <c r="C14" s="73">
        <v>1000</v>
      </c>
      <c r="D14" s="10" t="s">
        <v>288</v>
      </c>
      <c r="E14" s="10">
        <v>1.0900000000000001</v>
      </c>
      <c r="F14" s="10">
        <v>2020</v>
      </c>
      <c r="G14" s="101">
        <f>PRODUCT(C14,E13,0.001)</f>
        <v>0.60199999999999998</v>
      </c>
      <c r="I14" t="s">
        <v>467</v>
      </c>
      <c r="J14" t="s">
        <v>470</v>
      </c>
    </row>
    <row r="15" spans="1:10" x14ac:dyDescent="0.35">
      <c r="A15" t="s">
        <v>462</v>
      </c>
      <c r="B15" s="61" t="s">
        <v>8</v>
      </c>
      <c r="C15" s="73">
        <v>1000</v>
      </c>
      <c r="D15" s="10" t="s">
        <v>288</v>
      </c>
      <c r="E15" s="10">
        <v>3.5</v>
      </c>
      <c r="F15" s="10">
        <v>2020</v>
      </c>
      <c r="G15" s="101">
        <f>PRODUCT(C15,E16,0.001)</f>
        <v>237</v>
      </c>
      <c r="I15" t="s">
        <v>469</v>
      </c>
      <c r="J15" t="s">
        <v>470</v>
      </c>
    </row>
    <row r="16" spans="1:10" x14ac:dyDescent="0.35">
      <c r="A16" t="s">
        <v>461</v>
      </c>
      <c r="B16" s="61" t="s">
        <v>8</v>
      </c>
      <c r="C16" s="73">
        <v>1000</v>
      </c>
      <c r="D16" s="10" t="s">
        <v>288</v>
      </c>
      <c r="E16" s="10">
        <v>237</v>
      </c>
      <c r="F16" s="10">
        <v>2020</v>
      </c>
      <c r="G16" s="101">
        <f>PRODUCT(C16,E14,0.001)</f>
        <v>1.0900000000000001</v>
      </c>
      <c r="I16" t="s">
        <v>468</v>
      </c>
      <c r="J16" t="s">
        <v>470</v>
      </c>
    </row>
    <row r="18" spans="1:10" x14ac:dyDescent="0.35">
      <c r="A18" s="87" t="s">
        <v>575</v>
      </c>
      <c r="B18" s="87"/>
      <c r="C18" s="103" t="s">
        <v>471</v>
      </c>
      <c r="D18" s="87"/>
      <c r="E18" s="102"/>
      <c r="F18" s="102"/>
      <c r="G18" s="87"/>
    </row>
    <row r="20" spans="1:10" x14ac:dyDescent="0.35">
      <c r="A20" s="1" t="s">
        <v>368</v>
      </c>
      <c r="B20" s="11"/>
      <c r="C20" s="11"/>
      <c r="D20" s="11"/>
      <c r="E20" s="94"/>
      <c r="F20" s="94"/>
      <c r="G20" s="11"/>
      <c r="H20" s="11"/>
      <c r="I20" s="11"/>
      <c r="J20" s="1"/>
    </row>
    <row r="21" spans="1:10" x14ac:dyDescent="0.35">
      <c r="A21" t="s">
        <v>373</v>
      </c>
      <c r="B21" s="61" t="s">
        <v>8</v>
      </c>
      <c r="C21" s="73">
        <v>100</v>
      </c>
      <c r="D21" s="10" t="s">
        <v>217</v>
      </c>
      <c r="E21" s="14">
        <v>243</v>
      </c>
      <c r="F21" s="14" t="s">
        <v>374</v>
      </c>
      <c r="G21" s="92">
        <f t="shared" ref="G21" si="1">PRODUCT(C21,E21,0.001)</f>
        <v>24.3</v>
      </c>
      <c r="I21" t="s">
        <v>220</v>
      </c>
      <c r="J21" s="17" t="s">
        <v>218</v>
      </c>
    </row>
    <row r="22" spans="1:10" x14ac:dyDescent="0.35">
      <c r="A22" t="s">
        <v>423</v>
      </c>
      <c r="B22" s="61" t="s">
        <v>8</v>
      </c>
      <c r="C22" s="73">
        <v>100</v>
      </c>
      <c r="D22" s="10" t="s">
        <v>217</v>
      </c>
      <c r="E22" s="10">
        <v>513.54000000000008</v>
      </c>
      <c r="F22" s="10">
        <v>2020</v>
      </c>
      <c r="G22" s="92">
        <f t="shared" ref="G22:G53" si="2">PRODUCT(C22,E22,0.001)</f>
        <v>51.354000000000006</v>
      </c>
      <c r="I22" t="s">
        <v>376</v>
      </c>
      <c r="J22" t="s">
        <v>440</v>
      </c>
    </row>
    <row r="23" spans="1:10" x14ac:dyDescent="0.35">
      <c r="A23" t="s">
        <v>415</v>
      </c>
      <c r="B23" s="61" t="s">
        <v>8</v>
      </c>
      <c r="C23" s="73">
        <v>100</v>
      </c>
      <c r="D23" s="10" t="s">
        <v>217</v>
      </c>
      <c r="E23" s="10">
        <v>276.5</v>
      </c>
      <c r="F23" s="10">
        <v>2019</v>
      </c>
      <c r="G23" s="92">
        <f t="shared" si="2"/>
        <v>27.650000000000002</v>
      </c>
      <c r="I23" t="s">
        <v>375</v>
      </c>
    </row>
    <row r="24" spans="1:10" x14ac:dyDescent="0.35">
      <c r="A24" t="s">
        <v>410</v>
      </c>
      <c r="B24" s="61" t="s">
        <v>8</v>
      </c>
      <c r="C24" s="73">
        <v>100</v>
      </c>
      <c r="D24" s="10" t="s">
        <v>217</v>
      </c>
      <c r="E24" s="10">
        <v>215.64600000000002</v>
      </c>
      <c r="F24" s="10">
        <v>2018</v>
      </c>
      <c r="G24" s="92">
        <f t="shared" si="2"/>
        <v>21.564600000000002</v>
      </c>
      <c r="I24" t="s">
        <v>375</v>
      </c>
      <c r="J24" t="s">
        <v>436</v>
      </c>
    </row>
    <row r="25" spans="1:10" x14ac:dyDescent="0.35">
      <c r="A25" t="s">
        <v>413</v>
      </c>
      <c r="B25" s="61" t="s">
        <v>8</v>
      </c>
      <c r="C25" s="73">
        <v>100</v>
      </c>
      <c r="D25" s="10" t="s">
        <v>217</v>
      </c>
      <c r="E25" s="10">
        <v>210.02500000000001</v>
      </c>
      <c r="F25" s="10">
        <v>2018</v>
      </c>
      <c r="G25" s="92">
        <f t="shared" si="2"/>
        <v>21.002500000000001</v>
      </c>
      <c r="I25" t="s">
        <v>375</v>
      </c>
      <c r="J25" t="s">
        <v>439</v>
      </c>
    </row>
    <row r="26" spans="1:10" x14ac:dyDescent="0.35">
      <c r="A26" t="s">
        <v>414</v>
      </c>
      <c r="B26" s="61" t="s">
        <v>8</v>
      </c>
      <c r="C26" s="73">
        <v>100</v>
      </c>
      <c r="D26" s="10" t="s">
        <v>217</v>
      </c>
      <c r="E26" s="10">
        <v>288.25200000000001</v>
      </c>
      <c r="F26" s="10">
        <v>2019</v>
      </c>
      <c r="G26" s="92">
        <f t="shared" si="2"/>
        <v>28.825200000000002</v>
      </c>
      <c r="I26" t="s">
        <v>375</v>
      </c>
    </row>
    <row r="27" spans="1:10" x14ac:dyDescent="0.35">
      <c r="A27" t="s">
        <v>412</v>
      </c>
      <c r="B27" s="61" t="s">
        <v>8</v>
      </c>
      <c r="C27" s="73">
        <v>100</v>
      </c>
      <c r="D27" s="10" t="s">
        <v>217</v>
      </c>
      <c r="E27" s="10">
        <v>179.11300000000003</v>
      </c>
      <c r="F27" s="10">
        <v>2018</v>
      </c>
      <c r="G27" s="92">
        <f t="shared" si="2"/>
        <v>17.911300000000004</v>
      </c>
      <c r="I27" t="s">
        <v>375</v>
      </c>
      <c r="J27" t="s">
        <v>438</v>
      </c>
    </row>
    <row r="28" spans="1:10" x14ac:dyDescent="0.35">
      <c r="A28" t="s">
        <v>411</v>
      </c>
      <c r="B28" s="61" t="s">
        <v>8</v>
      </c>
      <c r="C28" s="73">
        <v>100</v>
      </c>
      <c r="D28" s="10" t="s">
        <v>217</v>
      </c>
      <c r="E28" s="10">
        <v>210.15199999999999</v>
      </c>
      <c r="F28" s="10">
        <v>2018</v>
      </c>
      <c r="G28" s="92">
        <f t="shared" si="2"/>
        <v>21.015199999999997</v>
      </c>
      <c r="I28" t="s">
        <v>375</v>
      </c>
      <c r="J28" t="s">
        <v>437</v>
      </c>
    </row>
    <row r="29" spans="1:10" x14ac:dyDescent="0.35">
      <c r="A29" t="s">
        <v>409</v>
      </c>
      <c r="B29" s="61" t="s">
        <v>8</v>
      </c>
      <c r="C29" s="73">
        <v>100</v>
      </c>
      <c r="D29" s="10" t="s">
        <v>217</v>
      </c>
      <c r="E29" s="10">
        <v>165.86500000000001</v>
      </c>
      <c r="F29" s="10">
        <v>2018</v>
      </c>
      <c r="G29" s="92">
        <f t="shared" si="2"/>
        <v>16.586500000000001</v>
      </c>
      <c r="I29" t="s">
        <v>375</v>
      </c>
      <c r="J29" t="s">
        <v>435</v>
      </c>
    </row>
    <row r="30" spans="1:10" x14ac:dyDescent="0.35">
      <c r="A30" t="s">
        <v>408</v>
      </c>
      <c r="B30" s="61" t="s">
        <v>8</v>
      </c>
      <c r="C30" s="73">
        <v>100</v>
      </c>
      <c r="D30" s="10" t="s">
        <v>217</v>
      </c>
      <c r="E30" s="10">
        <v>195.56799999999998</v>
      </c>
      <c r="F30" s="10">
        <v>2019</v>
      </c>
      <c r="G30" s="92">
        <f t="shared" si="2"/>
        <v>19.556799999999999</v>
      </c>
      <c r="I30" t="s">
        <v>375</v>
      </c>
      <c r="J30" t="s">
        <v>434</v>
      </c>
    </row>
    <row r="31" spans="1:10" x14ac:dyDescent="0.35">
      <c r="A31" t="s">
        <v>369</v>
      </c>
      <c r="B31" s="61" t="s">
        <v>8</v>
      </c>
      <c r="C31" s="73">
        <v>100</v>
      </c>
      <c r="D31" s="10" t="s">
        <v>217</v>
      </c>
      <c r="E31" s="80">
        <v>248.17800000000003</v>
      </c>
      <c r="F31" s="10">
        <v>2020</v>
      </c>
      <c r="G31" s="92">
        <f t="shared" si="2"/>
        <v>24.817800000000002</v>
      </c>
      <c r="I31" t="s">
        <v>375</v>
      </c>
    </row>
    <row r="32" spans="1:10" x14ac:dyDescent="0.35">
      <c r="A32" t="s">
        <v>417</v>
      </c>
      <c r="B32" s="61" t="s">
        <v>8</v>
      </c>
      <c r="C32" s="73">
        <v>100</v>
      </c>
      <c r="D32" s="10" t="s">
        <v>217</v>
      </c>
      <c r="E32" s="10">
        <v>405.86700000000002</v>
      </c>
      <c r="F32" s="10">
        <v>2022</v>
      </c>
      <c r="G32" s="92">
        <f t="shared" si="2"/>
        <v>40.586700000000008</v>
      </c>
      <c r="I32" t="s">
        <v>375</v>
      </c>
    </row>
    <row r="33" spans="1:10" x14ac:dyDescent="0.35">
      <c r="A33" t="s">
        <v>372</v>
      </c>
      <c r="B33" s="61" t="s">
        <v>8</v>
      </c>
      <c r="C33" s="73">
        <v>100</v>
      </c>
      <c r="D33" s="10" t="s">
        <v>217</v>
      </c>
      <c r="E33" s="10">
        <v>460.66399999999999</v>
      </c>
      <c r="F33" s="10">
        <v>2018</v>
      </c>
      <c r="G33" s="92">
        <f t="shared" si="2"/>
        <v>46.066400000000002</v>
      </c>
      <c r="I33" t="s">
        <v>375</v>
      </c>
    </row>
    <row r="34" spans="1:10" x14ac:dyDescent="0.35">
      <c r="A34" t="s">
        <v>395</v>
      </c>
      <c r="B34" s="61" t="s">
        <v>8</v>
      </c>
      <c r="C34" s="73">
        <v>100</v>
      </c>
      <c r="D34" s="10" t="s">
        <v>217</v>
      </c>
      <c r="E34" s="10">
        <v>246.9</v>
      </c>
      <c r="F34" s="10">
        <v>2017</v>
      </c>
      <c r="G34" s="92">
        <f t="shared" si="2"/>
        <v>24.69</v>
      </c>
      <c r="I34" t="s">
        <v>220</v>
      </c>
      <c r="J34" t="s">
        <v>441</v>
      </c>
    </row>
    <row r="35" spans="1:10" x14ac:dyDescent="0.35">
      <c r="A35" t="s">
        <v>392</v>
      </c>
      <c r="B35" s="61" t="s">
        <v>8</v>
      </c>
      <c r="C35" s="73">
        <v>100</v>
      </c>
      <c r="D35" s="10" t="s">
        <v>217</v>
      </c>
      <c r="E35" s="10">
        <v>18.600000000000001</v>
      </c>
      <c r="F35" s="10">
        <v>2016</v>
      </c>
      <c r="G35" s="92">
        <f t="shared" si="2"/>
        <v>1.8600000000000003</v>
      </c>
      <c r="I35" t="s">
        <v>220</v>
      </c>
      <c r="J35" t="s">
        <v>441</v>
      </c>
    </row>
    <row r="36" spans="1:10" x14ac:dyDescent="0.35">
      <c r="A36" t="s">
        <v>391</v>
      </c>
      <c r="B36" s="61" t="s">
        <v>8</v>
      </c>
      <c r="C36" s="73">
        <v>100</v>
      </c>
      <c r="D36" s="10" t="s">
        <v>217</v>
      </c>
      <c r="E36" s="10">
        <v>5.8</v>
      </c>
      <c r="F36" s="10">
        <v>2016</v>
      </c>
      <c r="G36" s="92">
        <f t="shared" si="2"/>
        <v>0.57999999999999996</v>
      </c>
      <c r="I36" t="s">
        <v>220</v>
      </c>
      <c r="J36" t="s">
        <v>441</v>
      </c>
    </row>
    <row r="37" spans="1:10" x14ac:dyDescent="0.35">
      <c r="A37" t="s">
        <v>381</v>
      </c>
      <c r="B37" s="61" t="s">
        <v>8</v>
      </c>
      <c r="C37" s="73">
        <v>100</v>
      </c>
      <c r="D37" s="10" t="s">
        <v>217</v>
      </c>
      <c r="E37" s="10">
        <v>290</v>
      </c>
      <c r="F37" s="10">
        <v>2018</v>
      </c>
      <c r="G37" s="92">
        <f t="shared" si="2"/>
        <v>29</v>
      </c>
      <c r="I37" t="s">
        <v>425</v>
      </c>
    </row>
    <row r="38" spans="1:10" x14ac:dyDescent="0.35">
      <c r="A38" t="s">
        <v>380</v>
      </c>
      <c r="B38" s="61" t="s">
        <v>8</v>
      </c>
      <c r="C38" s="73">
        <v>100</v>
      </c>
      <c r="D38" s="10" t="s">
        <v>217</v>
      </c>
      <c r="E38" s="10">
        <v>295</v>
      </c>
      <c r="F38" s="10">
        <v>2018</v>
      </c>
      <c r="G38" s="92">
        <f t="shared" si="2"/>
        <v>29.5</v>
      </c>
      <c r="I38" t="s">
        <v>425</v>
      </c>
    </row>
    <row r="39" spans="1:10" x14ac:dyDescent="0.35">
      <c r="A39" t="s">
        <v>378</v>
      </c>
      <c r="B39" s="61" t="s">
        <v>8</v>
      </c>
      <c r="C39" s="73">
        <v>100</v>
      </c>
      <c r="D39" s="10" t="s">
        <v>217</v>
      </c>
      <c r="E39" s="10">
        <v>280</v>
      </c>
      <c r="F39" s="10">
        <v>2019</v>
      </c>
      <c r="G39" s="92">
        <f t="shared" si="2"/>
        <v>28</v>
      </c>
      <c r="I39" t="s">
        <v>425</v>
      </c>
    </row>
    <row r="40" spans="1:10" x14ac:dyDescent="0.35">
      <c r="A40" t="s">
        <v>379</v>
      </c>
      <c r="B40" s="61" t="s">
        <v>8</v>
      </c>
      <c r="C40" s="73">
        <v>100</v>
      </c>
      <c r="D40" s="10" t="s">
        <v>217</v>
      </c>
      <c r="E40" s="10">
        <v>375</v>
      </c>
      <c r="F40" s="10">
        <v>2019</v>
      </c>
      <c r="G40" s="92">
        <f t="shared" si="2"/>
        <v>37.5</v>
      </c>
      <c r="I40" t="s">
        <v>425</v>
      </c>
    </row>
    <row r="41" spans="1:10" x14ac:dyDescent="0.35">
      <c r="A41" t="s">
        <v>397</v>
      </c>
      <c r="B41" s="61" t="s">
        <v>8</v>
      </c>
      <c r="C41" s="73">
        <v>100</v>
      </c>
      <c r="D41" s="10" t="s">
        <v>217</v>
      </c>
      <c r="E41" s="10">
        <v>1000</v>
      </c>
      <c r="F41" s="10">
        <v>2019</v>
      </c>
      <c r="G41" s="92">
        <f t="shared" si="2"/>
        <v>100</v>
      </c>
      <c r="I41" t="s">
        <v>220</v>
      </c>
      <c r="J41" t="s">
        <v>441</v>
      </c>
    </row>
    <row r="42" spans="1:10" x14ac:dyDescent="0.35">
      <c r="A42" t="s">
        <v>389</v>
      </c>
      <c r="B42" s="61" t="s">
        <v>8</v>
      </c>
      <c r="C42" s="73">
        <v>100</v>
      </c>
      <c r="D42" s="10" t="s">
        <v>217</v>
      </c>
      <c r="E42" s="10">
        <v>6.2</v>
      </c>
      <c r="F42" s="10">
        <v>2016</v>
      </c>
      <c r="G42" s="92">
        <f t="shared" si="2"/>
        <v>0.62</v>
      </c>
      <c r="I42" t="s">
        <v>220</v>
      </c>
      <c r="J42" t="s">
        <v>441</v>
      </c>
    </row>
    <row r="43" spans="1:10" x14ac:dyDescent="0.35">
      <c r="A43" t="s">
        <v>390</v>
      </c>
      <c r="B43" s="61" t="s">
        <v>8</v>
      </c>
      <c r="C43" s="73">
        <v>100</v>
      </c>
      <c r="D43" s="10" t="s">
        <v>217</v>
      </c>
      <c r="E43" s="10">
        <v>65.599999999999994</v>
      </c>
      <c r="F43" s="10">
        <v>2016</v>
      </c>
      <c r="G43" s="92">
        <f t="shared" si="2"/>
        <v>6.56</v>
      </c>
      <c r="I43" t="s">
        <v>220</v>
      </c>
      <c r="J43" t="s">
        <v>441</v>
      </c>
    </row>
    <row r="44" spans="1:10" x14ac:dyDescent="0.35">
      <c r="A44" t="s">
        <v>377</v>
      </c>
      <c r="B44" s="61" t="s">
        <v>8</v>
      </c>
      <c r="C44" s="73">
        <v>100</v>
      </c>
      <c r="D44" s="10" t="s">
        <v>217</v>
      </c>
      <c r="E44" s="10">
        <v>341.05199999999996</v>
      </c>
      <c r="F44" s="10">
        <v>2020</v>
      </c>
      <c r="G44" s="92">
        <f t="shared" si="2"/>
        <v>34.105199999999996</v>
      </c>
      <c r="I44" t="s">
        <v>424</v>
      </c>
    </row>
    <row r="45" spans="1:10" x14ac:dyDescent="0.35">
      <c r="A45" t="s">
        <v>382</v>
      </c>
      <c r="B45" s="61" t="s">
        <v>8</v>
      </c>
      <c r="C45" s="73">
        <v>100</v>
      </c>
      <c r="D45" s="10" t="s">
        <v>217</v>
      </c>
      <c r="E45" s="10">
        <v>420</v>
      </c>
      <c r="F45" s="10">
        <v>2018</v>
      </c>
      <c r="G45" s="92">
        <f t="shared" si="2"/>
        <v>42</v>
      </c>
      <c r="I45" t="s">
        <v>425</v>
      </c>
    </row>
    <row r="46" spans="1:10" x14ac:dyDescent="0.35">
      <c r="A46" t="s">
        <v>383</v>
      </c>
      <c r="B46" s="61" t="s">
        <v>8</v>
      </c>
      <c r="C46" s="73">
        <v>100</v>
      </c>
      <c r="D46" s="10" t="s">
        <v>217</v>
      </c>
      <c r="E46" s="10">
        <v>470</v>
      </c>
      <c r="F46" s="10">
        <v>2019</v>
      </c>
      <c r="G46" s="92">
        <f t="shared" si="2"/>
        <v>47</v>
      </c>
      <c r="I46" t="s">
        <v>425</v>
      </c>
    </row>
    <row r="47" spans="1:10" x14ac:dyDescent="0.35">
      <c r="A47" t="s">
        <v>384</v>
      </c>
      <c r="B47" s="61" t="s">
        <v>8</v>
      </c>
      <c r="C47" s="73">
        <v>100</v>
      </c>
      <c r="D47" s="10" t="s">
        <v>217</v>
      </c>
      <c r="E47" s="10">
        <v>520</v>
      </c>
      <c r="F47" s="10">
        <v>2018</v>
      </c>
      <c r="G47" s="92">
        <f t="shared" si="2"/>
        <v>52</v>
      </c>
      <c r="I47" t="s">
        <v>425</v>
      </c>
    </row>
    <row r="48" spans="1:10" x14ac:dyDescent="0.35">
      <c r="A48" t="s">
        <v>385</v>
      </c>
      <c r="B48" s="61" t="s">
        <v>8</v>
      </c>
      <c r="C48" s="73">
        <v>100</v>
      </c>
      <c r="D48" s="10" t="s">
        <v>217</v>
      </c>
      <c r="E48" s="10">
        <v>657</v>
      </c>
      <c r="F48" s="10">
        <v>2019</v>
      </c>
      <c r="G48" s="92">
        <f t="shared" si="2"/>
        <v>65.7</v>
      </c>
      <c r="I48" t="s">
        <v>425</v>
      </c>
    </row>
    <row r="49" spans="1:10" x14ac:dyDescent="0.35">
      <c r="A49" t="s">
        <v>386</v>
      </c>
      <c r="B49" s="61" t="s">
        <v>8</v>
      </c>
      <c r="C49" s="73">
        <v>100</v>
      </c>
      <c r="D49" s="10" t="s">
        <v>217</v>
      </c>
      <c r="E49" s="10">
        <v>105</v>
      </c>
      <c r="F49" s="10">
        <v>2017</v>
      </c>
      <c r="G49" s="92">
        <f t="shared" si="2"/>
        <v>10.5</v>
      </c>
      <c r="I49" t="s">
        <v>425</v>
      </c>
    </row>
    <row r="50" spans="1:10" x14ac:dyDescent="0.35">
      <c r="A50" t="s">
        <v>421</v>
      </c>
      <c r="B50" s="61" t="s">
        <v>8</v>
      </c>
      <c r="C50" s="73">
        <v>100</v>
      </c>
      <c r="D50" s="10" t="s">
        <v>217</v>
      </c>
      <c r="E50" s="10">
        <v>84.48</v>
      </c>
      <c r="F50" s="10">
        <v>2020</v>
      </c>
      <c r="G50" s="92">
        <f t="shared" si="2"/>
        <v>8.4480000000000004</v>
      </c>
      <c r="I50" t="s">
        <v>376</v>
      </c>
      <c r="J50" t="s">
        <v>440</v>
      </c>
    </row>
    <row r="51" spans="1:10" x14ac:dyDescent="0.35">
      <c r="A51" t="s">
        <v>422</v>
      </c>
      <c r="B51" s="61" t="s">
        <v>8</v>
      </c>
      <c r="C51" s="73">
        <v>100</v>
      </c>
      <c r="D51" s="10" t="s">
        <v>217</v>
      </c>
      <c r="E51" s="10">
        <v>85.000000000000014</v>
      </c>
      <c r="F51" s="10">
        <v>2017</v>
      </c>
      <c r="G51" s="92">
        <f t="shared" si="2"/>
        <v>8.5000000000000018</v>
      </c>
      <c r="I51" t="s">
        <v>376</v>
      </c>
      <c r="J51" t="s">
        <v>440</v>
      </c>
    </row>
    <row r="52" spans="1:10" x14ac:dyDescent="0.35">
      <c r="A52" t="s">
        <v>419</v>
      </c>
      <c r="B52" s="61" t="s">
        <v>8</v>
      </c>
      <c r="C52" s="73">
        <v>100</v>
      </c>
      <c r="D52" s="10" t="s">
        <v>217</v>
      </c>
      <c r="E52" s="10">
        <v>162</v>
      </c>
      <c r="F52" s="10">
        <v>2021</v>
      </c>
      <c r="G52" s="92">
        <f t="shared" si="2"/>
        <v>16.2</v>
      </c>
      <c r="I52" t="s">
        <v>376</v>
      </c>
      <c r="J52" t="s">
        <v>440</v>
      </c>
    </row>
    <row r="53" spans="1:10" x14ac:dyDescent="0.35">
      <c r="A53" t="s">
        <v>370</v>
      </c>
      <c r="B53" s="61" t="s">
        <v>8</v>
      </c>
      <c r="C53" s="73">
        <v>100</v>
      </c>
      <c r="D53" s="10" t="s">
        <v>217</v>
      </c>
      <c r="E53" s="10">
        <v>124.2</v>
      </c>
      <c r="F53" s="10">
        <v>2021</v>
      </c>
      <c r="G53" s="92">
        <f t="shared" si="2"/>
        <v>12.42</v>
      </c>
      <c r="I53" t="s">
        <v>376</v>
      </c>
      <c r="J53" t="s">
        <v>440</v>
      </c>
    </row>
    <row r="54" spans="1:10" x14ac:dyDescent="0.35">
      <c r="A54" t="s">
        <v>420</v>
      </c>
      <c r="B54" s="61" t="s">
        <v>8</v>
      </c>
      <c r="C54" s="73">
        <v>100</v>
      </c>
      <c r="D54" s="10" t="s">
        <v>217</v>
      </c>
      <c r="E54" s="10">
        <v>72.98</v>
      </c>
      <c r="F54" s="10">
        <v>2019</v>
      </c>
      <c r="G54" s="92">
        <f t="shared" ref="G54:G72" si="3">PRODUCT(C54,E54,0.001)</f>
        <v>7.298</v>
      </c>
      <c r="I54" t="s">
        <v>376</v>
      </c>
      <c r="J54" t="s">
        <v>440</v>
      </c>
    </row>
    <row r="55" spans="1:10" x14ac:dyDescent="0.35">
      <c r="A55" t="s">
        <v>418</v>
      </c>
      <c r="B55" s="61" t="s">
        <v>8</v>
      </c>
      <c r="C55" s="73">
        <v>100</v>
      </c>
      <c r="D55" s="10" t="s">
        <v>217</v>
      </c>
      <c r="E55" s="10">
        <v>49.6</v>
      </c>
      <c r="F55" s="10">
        <v>2018</v>
      </c>
      <c r="G55" s="92">
        <f t="shared" si="3"/>
        <v>4.96</v>
      </c>
      <c r="I55" t="s">
        <v>376</v>
      </c>
      <c r="J55" t="s">
        <v>440</v>
      </c>
    </row>
    <row r="56" spans="1:10" x14ac:dyDescent="0.35">
      <c r="A56" t="s">
        <v>402</v>
      </c>
      <c r="B56" s="61" t="s">
        <v>8</v>
      </c>
      <c r="C56" s="73">
        <v>100</v>
      </c>
      <c r="D56" s="10" t="s">
        <v>217</v>
      </c>
      <c r="E56" s="10">
        <v>142</v>
      </c>
      <c r="F56" s="10">
        <v>2019</v>
      </c>
      <c r="G56" s="92">
        <f t="shared" si="3"/>
        <v>14.200000000000001</v>
      </c>
      <c r="I56" t="s">
        <v>426</v>
      </c>
    </row>
    <row r="57" spans="1:10" x14ac:dyDescent="0.35">
      <c r="A57" t="s">
        <v>401</v>
      </c>
      <c r="B57" s="61" t="s">
        <v>8</v>
      </c>
      <c r="C57" s="73">
        <v>100</v>
      </c>
      <c r="D57" s="10" t="s">
        <v>217</v>
      </c>
      <c r="E57" s="10">
        <v>98.2</v>
      </c>
      <c r="F57" s="10">
        <v>2019</v>
      </c>
      <c r="G57" s="92">
        <f t="shared" si="3"/>
        <v>9.82</v>
      </c>
      <c r="I57" t="s">
        <v>426</v>
      </c>
    </row>
    <row r="58" spans="1:10" x14ac:dyDescent="0.35">
      <c r="A58" t="s">
        <v>388</v>
      </c>
      <c r="B58" s="61" t="s">
        <v>8</v>
      </c>
      <c r="C58" s="73">
        <v>100</v>
      </c>
      <c r="D58" s="10" t="s">
        <v>217</v>
      </c>
      <c r="E58" s="10">
        <v>1.8</v>
      </c>
      <c r="F58" s="10">
        <v>2016</v>
      </c>
      <c r="G58" s="92">
        <f t="shared" si="3"/>
        <v>0.18</v>
      </c>
      <c r="I58" t="s">
        <v>220</v>
      </c>
      <c r="J58" t="s">
        <v>441</v>
      </c>
    </row>
    <row r="59" spans="1:10" x14ac:dyDescent="0.35">
      <c r="A59" t="s">
        <v>394</v>
      </c>
      <c r="B59" s="61" t="s">
        <v>8</v>
      </c>
      <c r="C59" s="73">
        <v>100</v>
      </c>
      <c r="D59" s="10" t="s">
        <v>217</v>
      </c>
      <c r="E59" s="10">
        <v>88.2</v>
      </c>
      <c r="F59" s="10">
        <v>2016</v>
      </c>
      <c r="G59" s="92">
        <f t="shared" si="3"/>
        <v>8.82</v>
      </c>
      <c r="I59" t="s">
        <v>220</v>
      </c>
      <c r="J59" t="s">
        <v>441</v>
      </c>
    </row>
    <row r="60" spans="1:10" x14ac:dyDescent="0.35">
      <c r="A60" t="s">
        <v>403</v>
      </c>
      <c r="B60" s="61" t="s">
        <v>8</v>
      </c>
      <c r="C60" s="73">
        <v>100</v>
      </c>
      <c r="D60" s="10" t="s">
        <v>217</v>
      </c>
      <c r="E60" s="10">
        <v>136</v>
      </c>
      <c r="F60" s="10">
        <v>2019</v>
      </c>
      <c r="G60" s="92">
        <f t="shared" si="3"/>
        <v>13.6</v>
      </c>
      <c r="I60" t="s">
        <v>426</v>
      </c>
    </row>
    <row r="61" spans="1:10" x14ac:dyDescent="0.35">
      <c r="A61" t="s">
        <v>396</v>
      </c>
      <c r="B61" s="61" t="s">
        <v>8</v>
      </c>
      <c r="C61" s="73">
        <v>100</v>
      </c>
      <c r="D61" s="10" t="s">
        <v>217</v>
      </c>
      <c r="E61" s="10">
        <v>311</v>
      </c>
      <c r="F61" s="10">
        <v>2018</v>
      </c>
      <c r="G61" s="92">
        <f t="shared" si="3"/>
        <v>31.1</v>
      </c>
      <c r="I61" t="s">
        <v>220</v>
      </c>
      <c r="J61" t="s">
        <v>441</v>
      </c>
    </row>
    <row r="62" spans="1:10" x14ac:dyDescent="0.35">
      <c r="A62" t="s">
        <v>371</v>
      </c>
      <c r="B62" s="61" t="s">
        <v>8</v>
      </c>
      <c r="C62" s="73">
        <v>100</v>
      </c>
      <c r="D62" s="10" t="s">
        <v>217</v>
      </c>
      <c r="E62" s="10">
        <v>319.03199999999998</v>
      </c>
      <c r="F62" s="10">
        <v>2020</v>
      </c>
      <c r="G62" s="92">
        <f t="shared" si="3"/>
        <v>31.903199999999998</v>
      </c>
      <c r="I62" t="s">
        <v>375</v>
      </c>
    </row>
    <row r="63" spans="1:10" x14ac:dyDescent="0.35">
      <c r="A63" t="s">
        <v>416</v>
      </c>
      <c r="B63" s="61" t="s">
        <v>8</v>
      </c>
      <c r="C63" s="73">
        <v>100</v>
      </c>
      <c r="D63" s="10" t="s">
        <v>217</v>
      </c>
      <c r="E63" s="10">
        <v>1347.84</v>
      </c>
      <c r="F63" s="10">
        <v>2019</v>
      </c>
      <c r="G63" s="92">
        <f t="shared" si="3"/>
        <v>134.78399999999999</v>
      </c>
      <c r="I63" t="s">
        <v>429</v>
      </c>
      <c r="J63" t="s">
        <v>440</v>
      </c>
    </row>
    <row r="64" spans="1:10" x14ac:dyDescent="0.35">
      <c r="A64" t="s">
        <v>393</v>
      </c>
      <c r="B64" s="61" t="s">
        <v>8</v>
      </c>
      <c r="C64" s="73">
        <v>100</v>
      </c>
      <c r="D64" s="10" t="s">
        <v>217</v>
      </c>
      <c r="E64" s="10">
        <v>91.7</v>
      </c>
      <c r="F64" s="10">
        <v>2016</v>
      </c>
      <c r="G64" s="92">
        <f t="shared" si="3"/>
        <v>9.17</v>
      </c>
      <c r="I64" t="s">
        <v>220</v>
      </c>
      <c r="J64" t="s">
        <v>441</v>
      </c>
    </row>
    <row r="65" spans="1:10" x14ac:dyDescent="0.35">
      <c r="A65" t="s">
        <v>400</v>
      </c>
      <c r="B65" s="61" t="s">
        <v>8</v>
      </c>
      <c r="C65" s="73">
        <v>100</v>
      </c>
      <c r="D65" s="10" t="s">
        <v>217</v>
      </c>
      <c r="E65" s="10">
        <v>77</v>
      </c>
      <c r="F65" s="10">
        <v>2022</v>
      </c>
      <c r="G65" s="92">
        <f t="shared" si="3"/>
        <v>7.7</v>
      </c>
      <c r="I65" t="s">
        <v>220</v>
      </c>
      <c r="J65" t="s">
        <v>441</v>
      </c>
    </row>
    <row r="66" spans="1:10" x14ac:dyDescent="0.35">
      <c r="A66" t="s">
        <v>405</v>
      </c>
      <c r="B66" s="61" t="s">
        <v>8</v>
      </c>
      <c r="C66" s="73">
        <v>100</v>
      </c>
      <c r="D66" s="10" t="s">
        <v>217</v>
      </c>
      <c r="E66" s="10">
        <v>1808.81</v>
      </c>
      <c r="F66" s="10">
        <v>2021</v>
      </c>
      <c r="G66" s="92">
        <f t="shared" si="3"/>
        <v>180.881</v>
      </c>
      <c r="I66" t="s">
        <v>375</v>
      </c>
      <c r="J66" t="s">
        <v>431</v>
      </c>
    </row>
    <row r="67" spans="1:10" x14ac:dyDescent="0.35">
      <c r="A67" t="s">
        <v>404</v>
      </c>
      <c r="B67" s="61" t="s">
        <v>8</v>
      </c>
      <c r="C67" s="73">
        <v>100</v>
      </c>
      <c r="D67" s="10" t="s">
        <v>217</v>
      </c>
      <c r="E67" s="10">
        <v>1717.08</v>
      </c>
      <c r="F67" s="10">
        <v>2021</v>
      </c>
      <c r="G67" s="92">
        <f t="shared" si="3"/>
        <v>171.708</v>
      </c>
      <c r="I67" t="s">
        <v>375</v>
      </c>
      <c r="J67" t="s">
        <v>430</v>
      </c>
    </row>
    <row r="68" spans="1:10" x14ac:dyDescent="0.35">
      <c r="A68" t="s">
        <v>398</v>
      </c>
      <c r="B68" s="61" t="s">
        <v>8</v>
      </c>
      <c r="C68" s="73">
        <v>100</v>
      </c>
      <c r="D68" s="10" t="s">
        <v>217</v>
      </c>
      <c r="E68" s="10">
        <v>100</v>
      </c>
      <c r="F68" s="10">
        <v>2020</v>
      </c>
      <c r="G68" s="92">
        <f t="shared" si="3"/>
        <v>10</v>
      </c>
      <c r="I68" t="s">
        <v>220</v>
      </c>
      <c r="J68" t="s">
        <v>441</v>
      </c>
    </row>
    <row r="69" spans="1:10" x14ac:dyDescent="0.35">
      <c r="A69" t="s">
        <v>407</v>
      </c>
      <c r="B69" s="61" t="s">
        <v>8</v>
      </c>
      <c r="C69" s="73">
        <v>100</v>
      </c>
      <c r="D69" s="10" t="s">
        <v>217</v>
      </c>
      <c r="E69" s="10">
        <v>18.05</v>
      </c>
      <c r="F69" s="10">
        <v>2010</v>
      </c>
      <c r="G69" s="92">
        <f t="shared" si="3"/>
        <v>1.8049999999999999</v>
      </c>
      <c r="I69" t="s">
        <v>428</v>
      </c>
      <c r="J69" t="s">
        <v>433</v>
      </c>
    </row>
    <row r="70" spans="1:10" x14ac:dyDescent="0.35">
      <c r="A70" t="s">
        <v>406</v>
      </c>
      <c r="B70" s="61" t="s">
        <v>8</v>
      </c>
      <c r="C70" s="73">
        <v>100</v>
      </c>
      <c r="D70" s="10" t="s">
        <v>217</v>
      </c>
      <c r="E70" s="10">
        <v>118</v>
      </c>
      <c r="F70" s="10">
        <v>2021</v>
      </c>
      <c r="G70" s="92">
        <f t="shared" si="3"/>
        <v>11.8</v>
      </c>
      <c r="I70" t="s">
        <v>427</v>
      </c>
      <c r="J70" t="s">
        <v>432</v>
      </c>
    </row>
    <row r="71" spans="1:10" x14ac:dyDescent="0.35">
      <c r="A71" t="s">
        <v>399</v>
      </c>
      <c r="B71" s="61" t="s">
        <v>8</v>
      </c>
      <c r="C71" s="73">
        <v>100</v>
      </c>
      <c r="D71" s="10" t="s">
        <v>217</v>
      </c>
      <c r="E71" s="10">
        <v>200</v>
      </c>
      <c r="F71" s="10">
        <v>2021</v>
      </c>
      <c r="G71" s="92">
        <f t="shared" si="3"/>
        <v>20</v>
      </c>
      <c r="I71" t="s">
        <v>220</v>
      </c>
      <c r="J71" t="s">
        <v>441</v>
      </c>
    </row>
    <row r="72" spans="1:10" x14ac:dyDescent="0.35">
      <c r="A72" t="s">
        <v>387</v>
      </c>
      <c r="B72" s="61" t="s">
        <v>8</v>
      </c>
      <c r="C72" s="73">
        <v>100</v>
      </c>
      <c r="D72" s="10" t="s">
        <v>217</v>
      </c>
      <c r="E72" s="10">
        <v>3.9</v>
      </c>
      <c r="F72" s="10">
        <v>2016</v>
      </c>
      <c r="G72" s="92">
        <f t="shared" si="3"/>
        <v>0.39</v>
      </c>
      <c r="I72" t="s">
        <v>220</v>
      </c>
      <c r="J72" t="s">
        <v>441</v>
      </c>
    </row>
    <row r="74" spans="1:10" x14ac:dyDescent="0.35">
      <c r="A74" s="1" t="s">
        <v>29</v>
      </c>
      <c r="G74" s="212">
        <f>SUM(G4:G73)</f>
        <v>4215.3195386996904</v>
      </c>
    </row>
  </sheetData>
  <sortState xmlns:xlrd2="http://schemas.microsoft.com/office/spreadsheetml/2017/richdata2" ref="A22:K72">
    <sortCondition ref="A22:A72"/>
  </sortState>
  <hyperlinks>
    <hyperlink ref="J21" r:id="rId1" location="hintergrund " xr:uid="{A703F880-BAAC-4C09-AA65-730AA7229C9A}"/>
    <hyperlink ref="C18" r:id="rId2" xr:uid="{EC25FC75-AE86-4E24-98C3-87269BDCB377}"/>
  </hyperlinks>
  <pageMargins left="0.7" right="0.7" top="0.78740157499999996" bottom="0.78740157499999996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THG Bilanz 20XX</vt:lpstr>
      <vt:lpstr>Graphische Darstellung</vt:lpstr>
      <vt:lpstr>Scope 1 </vt:lpstr>
      <vt:lpstr>Scope 2 Market based</vt:lpstr>
      <vt:lpstr>Scope 2 Location based</vt:lpstr>
      <vt:lpstr>Scope 3.1 Schätzung</vt:lpstr>
      <vt:lpstr>Scope 3.1 konkrete Werte</vt:lpstr>
      <vt:lpstr>Scope 3.2 Schätzungen </vt:lpstr>
      <vt:lpstr>Scope 3.2 konkrete Werte</vt:lpstr>
      <vt:lpstr>Scope 3.3</vt:lpstr>
      <vt:lpstr>Scope 3.4</vt:lpstr>
      <vt:lpstr>Scope 3.5</vt:lpstr>
      <vt:lpstr>Scope 3.6</vt:lpstr>
      <vt:lpstr>Scope 3.7 </vt:lpstr>
      <vt:lpstr>Scope 3.9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Hinz, Michael</dc:creator>
  <cp:lastModifiedBy>m.Hinz</cp:lastModifiedBy>
  <dcterms:created xsi:type="dcterms:W3CDTF">2021-04-13T09:35:34Z</dcterms:created>
  <dcterms:modified xsi:type="dcterms:W3CDTF">2024-07-08T11:07:59Z</dcterms:modified>
</cp:coreProperties>
</file>